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2026 г план факт\СЛУШАНИЯ ИЮЛЬ\"/>
    </mc:Choice>
  </mc:AlternateContent>
  <bookViews>
    <workbookView xWindow="0" yWindow="0" windowWidth="28800" windowHeight="12315"/>
  </bookViews>
  <sheets>
    <sheet name="вода  ТС" sheetId="1" r:id="rId1"/>
  </sheets>
  <definedNames>
    <definedName name="_xlnm.Print_Area" localSheetId="0">'вода  ТС'!$A$1:$G$129</definedName>
  </definedName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0" i="1" l="1"/>
  <c r="E18" i="1"/>
  <c r="E24" i="1"/>
  <c r="E25" i="1"/>
  <c r="E19" i="1"/>
  <c r="E108" i="1" l="1"/>
  <c r="F9" i="1"/>
  <c r="F10" i="1"/>
  <c r="F11" i="1"/>
  <c r="F12" i="1"/>
  <c r="F13" i="1"/>
  <c r="F14" i="1"/>
  <c r="F15" i="1"/>
  <c r="F16" i="1"/>
  <c r="F18" i="1"/>
  <c r="F19" i="1"/>
  <c r="F20" i="1"/>
  <c r="F21" i="1"/>
  <c r="F22" i="1"/>
  <c r="F23" i="1"/>
  <c r="F25" i="1"/>
  <c r="F26" i="1"/>
  <c r="F27" i="1"/>
  <c r="F28" i="1"/>
  <c r="F29" i="1"/>
  <c r="F30" i="1"/>
  <c r="F31" i="1"/>
  <c r="F33" i="1"/>
  <c r="F34" i="1"/>
  <c r="F35" i="1"/>
  <c r="F36" i="1"/>
  <c r="F37" i="1"/>
  <c r="F38" i="1"/>
  <c r="F39" i="1"/>
  <c r="F40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7" i="1"/>
  <c r="F70" i="1"/>
  <c r="F71" i="1"/>
  <c r="F72" i="1"/>
  <c r="F73" i="1"/>
  <c r="F74" i="1"/>
  <c r="F75" i="1"/>
  <c r="F76" i="1"/>
  <c r="F77" i="1"/>
  <c r="F79" i="1"/>
  <c r="F80" i="1"/>
  <c r="F81" i="1"/>
  <c r="F82" i="1"/>
  <c r="F83" i="1"/>
  <c r="F84" i="1"/>
  <c r="F85" i="1"/>
  <c r="F86" i="1"/>
  <c r="F89" i="1"/>
  <c r="F90" i="1"/>
  <c r="F91" i="1"/>
  <c r="F92" i="1"/>
  <c r="F93" i="1"/>
  <c r="F94" i="1"/>
  <c r="F95" i="1"/>
  <c r="F97" i="1"/>
  <c r="F98" i="1"/>
  <c r="F99" i="1"/>
  <c r="F100" i="1"/>
  <c r="F101" i="1"/>
  <c r="F104" i="1"/>
  <c r="F105" i="1"/>
  <c r="F109" i="1"/>
  <c r="F110" i="1"/>
  <c r="F111" i="1"/>
  <c r="F113" i="1"/>
  <c r="F114" i="1"/>
  <c r="F115" i="1"/>
  <c r="F116" i="1"/>
  <c r="F118" i="1"/>
  <c r="F119" i="1"/>
  <c r="F120" i="1"/>
  <c r="F121" i="1"/>
  <c r="F122" i="1"/>
  <c r="F123" i="1"/>
  <c r="F125" i="1"/>
  <c r="F126" i="1"/>
  <c r="F127" i="1"/>
  <c r="F128" i="1"/>
  <c r="F24" i="1"/>
  <c r="D41" i="1" l="1"/>
  <c r="D32" i="1" l="1"/>
  <c r="F32" i="1" s="1"/>
  <c r="F41" i="1"/>
  <c r="D103" i="1" l="1"/>
  <c r="F103" i="1" s="1"/>
  <c r="D17" i="1"/>
  <c r="F17" i="1" s="1"/>
  <c r="D78" i="1" l="1"/>
  <c r="F78" i="1" s="1"/>
  <c r="D69" i="1" l="1"/>
  <c r="F69" i="1" s="1"/>
  <c r="D117" i="1" l="1"/>
  <c r="F117" i="1" s="1"/>
  <c r="D8" i="1"/>
  <c r="D96" i="1" l="1"/>
  <c r="D7" i="1"/>
  <c r="F7" i="1" s="1"/>
  <c r="F8" i="1"/>
  <c r="F96" i="1"/>
  <c r="D88" i="1" l="1"/>
  <c r="F88" i="1" s="1"/>
  <c r="D68" i="1" l="1"/>
  <c r="D107" i="1" l="1"/>
  <c r="F68" i="1"/>
  <c r="D112" i="1" l="1"/>
  <c r="F107" i="1"/>
  <c r="D124" i="1" l="1"/>
  <c r="F124" i="1" s="1"/>
  <c r="F112" i="1"/>
</calcChain>
</file>

<file path=xl/comments1.xml><?xml version="1.0" encoding="utf-8"?>
<comments xmlns="http://schemas.openxmlformats.org/spreadsheetml/2006/main">
  <authors>
    <author>Пользователь</author>
    <author>Admin</author>
  </authors>
  <commentList>
    <comment ref="E12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Пользователь:5 мес</t>
        </r>
      </text>
    </comment>
    <comment ref="E111" authorId="1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этот ряд не трогаем</t>
        </r>
      </text>
    </comment>
    <comment ref="E113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за 6
 мес
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за 6 мес фактические потери Всего с баланса воды</t>
        </r>
      </text>
    </comment>
  </commentList>
</comments>
</file>

<file path=xl/sharedStrings.xml><?xml version="1.0" encoding="utf-8"?>
<sst xmlns="http://schemas.openxmlformats.org/spreadsheetml/2006/main" count="334" uniqueCount="203">
  <si>
    <t xml:space="preserve">Государственное коммунальное предприятие «Костанай-Су»  акимата города Костаная государственного учреждения «Отдел жилищно-коммунального хозяйства,пассажирского транспорта и автомобильных дорог акимата города Костаная» </t>
  </si>
  <si>
    <t>№ п/п</t>
  </si>
  <si>
    <t xml:space="preserve">наименование показателей </t>
  </si>
  <si>
    <t>ед. изм.</t>
  </si>
  <si>
    <t>%</t>
  </si>
  <si>
    <t>примечание</t>
  </si>
  <si>
    <t>I</t>
  </si>
  <si>
    <t>Затраты на предоставление услуг, всего</t>
  </si>
  <si>
    <t>т.тенге</t>
  </si>
  <si>
    <t>1.</t>
  </si>
  <si>
    <t>Материальные затраты, всего</t>
  </si>
  <si>
    <t>1.1</t>
  </si>
  <si>
    <t>сырье и материалы</t>
  </si>
  <si>
    <t>1.2</t>
  </si>
  <si>
    <t>ГСМ</t>
  </si>
  <si>
    <t>1.3</t>
  </si>
  <si>
    <t>электроэнергия</t>
  </si>
  <si>
    <t xml:space="preserve">цена </t>
  </si>
  <si>
    <t>объем</t>
  </si>
  <si>
    <t>1.4</t>
  </si>
  <si>
    <t>теплоэнергия</t>
  </si>
  <si>
    <t>1.5</t>
  </si>
  <si>
    <t>вода покупная</t>
  </si>
  <si>
    <t>1.6</t>
  </si>
  <si>
    <t>топливо</t>
  </si>
  <si>
    <t>2.</t>
  </si>
  <si>
    <t>Затраты на оплату труда, всего</t>
  </si>
  <si>
    <t>2.1</t>
  </si>
  <si>
    <t>заработная плата произв. персонала</t>
  </si>
  <si>
    <t>среднемесячная зарплата</t>
  </si>
  <si>
    <t>тенге</t>
  </si>
  <si>
    <t>численность произв. персонала</t>
  </si>
  <si>
    <t>чел.</t>
  </si>
  <si>
    <t>2.2</t>
  </si>
  <si>
    <t>социальный налог и соцотчисл</t>
  </si>
  <si>
    <t>2.3</t>
  </si>
  <si>
    <t>обяз. професс. пенсионные взносы (5%)</t>
  </si>
  <si>
    <t>рост ставки с 1,5% до 2,5%</t>
  </si>
  <si>
    <t>2.4</t>
  </si>
  <si>
    <t>заработная плата всп. персонала</t>
  </si>
  <si>
    <t>численность вспом. персонала</t>
  </si>
  <si>
    <t>2.5</t>
  </si>
  <si>
    <t>2.6</t>
  </si>
  <si>
    <t>3.</t>
  </si>
  <si>
    <t>Амортизация</t>
  </si>
  <si>
    <t>4.</t>
  </si>
  <si>
    <t>Ремонт, всего</t>
  </si>
  <si>
    <t>5.</t>
  </si>
  <si>
    <t xml:space="preserve">Прочие затраты, всего </t>
  </si>
  <si>
    <t>5.1</t>
  </si>
  <si>
    <t xml:space="preserve">услуги связи </t>
  </si>
  <si>
    <t>5.2</t>
  </si>
  <si>
    <t>услуги охраны</t>
  </si>
  <si>
    <t>5.3</t>
  </si>
  <si>
    <t>дезинфекция, дератизация</t>
  </si>
  <si>
    <t>5.4</t>
  </si>
  <si>
    <t>охрана труда и техника безопасности</t>
  </si>
  <si>
    <t>5.5</t>
  </si>
  <si>
    <t>плата за пользование природными ресурсами</t>
  </si>
  <si>
    <t>5.6</t>
  </si>
  <si>
    <t>налог на ДПИ</t>
  </si>
  <si>
    <t>5.7</t>
  </si>
  <si>
    <t>обязательные виды страхования, в том числе</t>
  </si>
  <si>
    <t>рост ФОТа</t>
  </si>
  <si>
    <t>5.8</t>
  </si>
  <si>
    <t>платежи за эмиссию в окружающую среду</t>
  </si>
  <si>
    <t>5.9</t>
  </si>
  <si>
    <t>другие затраты</t>
  </si>
  <si>
    <t>5.9.2</t>
  </si>
  <si>
    <t>обслуживание охранной и пожарной сигнализации, видеонаблюдение</t>
  </si>
  <si>
    <t>5.9.3</t>
  </si>
  <si>
    <t>вывоз мусора</t>
  </si>
  <si>
    <t>5.9.4</t>
  </si>
  <si>
    <t>канцелярские товары</t>
  </si>
  <si>
    <t>5.9.6</t>
  </si>
  <si>
    <t>расходы на содержание техсредств (ВТ)</t>
  </si>
  <si>
    <t>5.9.7</t>
  </si>
  <si>
    <t>ликвидационный фонд</t>
  </si>
  <si>
    <t>5.9.8</t>
  </si>
  <si>
    <t>услуги автотранспорта и механизмов</t>
  </si>
  <si>
    <t>5.9.9</t>
  </si>
  <si>
    <t>услуги в области инжиниринга проектные</t>
  </si>
  <si>
    <t>5.9.10</t>
  </si>
  <si>
    <t>утилизация отработанных шин, промасленной ветоши, отработанных фильтров и древесных опилок</t>
  </si>
  <si>
    <t>5.9.11</t>
  </si>
  <si>
    <t>энергоаудит</t>
  </si>
  <si>
    <t>5.9.12</t>
  </si>
  <si>
    <t>испытание э/оборудования и заземленных устройств</t>
  </si>
  <si>
    <t>5.9.14</t>
  </si>
  <si>
    <t>поверка счетчиков э/энергии и транформаторов тока</t>
  </si>
  <si>
    <t>5.9.17</t>
  </si>
  <si>
    <t>технический осмотр автотранспортных средств</t>
  </si>
  <si>
    <t>5.9.18</t>
  </si>
  <si>
    <t>поверка средств измерений (манометры и др )</t>
  </si>
  <si>
    <t>5.9.19</t>
  </si>
  <si>
    <t>доступ к системе мониторинга автотранспорта</t>
  </si>
  <si>
    <t>5.9.20</t>
  </si>
  <si>
    <t>промывка и опрессовка системы отопления</t>
  </si>
  <si>
    <t>5.9.21</t>
  </si>
  <si>
    <t>проведение анализов питьевой воды</t>
  </si>
  <si>
    <t>5.9.22</t>
  </si>
  <si>
    <t>экспертиза промбезопасности технических устройств</t>
  </si>
  <si>
    <t>оплата временной нетрудоспособности</t>
  </si>
  <si>
    <t>5.9.25</t>
  </si>
  <si>
    <t>командировочные расходы</t>
  </si>
  <si>
    <t>5.9.26</t>
  </si>
  <si>
    <t>техническое обслуживание</t>
  </si>
  <si>
    <t>5.9.33</t>
  </si>
  <si>
    <t>шиномонтажные работы</t>
  </si>
  <si>
    <t>5.9.34</t>
  </si>
  <si>
    <t>оформление землеустроительных актов</t>
  </si>
  <si>
    <t>5.9.40</t>
  </si>
  <si>
    <t>содержание и техническое обслуживание</t>
  </si>
  <si>
    <t>5.9.42</t>
  </si>
  <si>
    <t>затраты по регистрации объектов</t>
  </si>
  <si>
    <t>5.9.43</t>
  </si>
  <si>
    <t>непредвиденные</t>
  </si>
  <si>
    <t>II</t>
  </si>
  <si>
    <t>Расходы периода, всего</t>
  </si>
  <si>
    <t>6.</t>
  </si>
  <si>
    <t>Общие и административные расходы, всего</t>
  </si>
  <si>
    <t>6.1</t>
  </si>
  <si>
    <t>оплата труда адм. персонала</t>
  </si>
  <si>
    <t>численность адм. персонала</t>
  </si>
  <si>
    <t>6.2</t>
  </si>
  <si>
    <t>6.3</t>
  </si>
  <si>
    <t>налоговые платежи</t>
  </si>
  <si>
    <t>6.4</t>
  </si>
  <si>
    <t>услуги банка</t>
  </si>
  <si>
    <t>6.5</t>
  </si>
  <si>
    <t>амортизация</t>
  </si>
  <si>
    <t>6.6</t>
  </si>
  <si>
    <t>прочие расходы</t>
  </si>
  <si>
    <t>6.6.1</t>
  </si>
  <si>
    <t>коммунальные услуги</t>
  </si>
  <si>
    <t>6.6.2</t>
  </si>
  <si>
    <t>услуги связи</t>
  </si>
  <si>
    <t>6.6.3</t>
  </si>
  <si>
    <t>расходы на содержание и обслуживание ВТ</t>
  </si>
  <si>
    <t>6.6.4</t>
  </si>
  <si>
    <t>обязательные виды страхования</t>
  </si>
  <si>
    <t xml:space="preserve"> - социальное медицинское страхование</t>
  </si>
  <si>
    <t>6.6.5</t>
  </si>
  <si>
    <t>6.6.6</t>
  </si>
  <si>
    <t>информационные услуги</t>
  </si>
  <si>
    <t>6.6.7</t>
  </si>
  <si>
    <t>периодическая печать</t>
  </si>
  <si>
    <t>6.6.8</t>
  </si>
  <si>
    <t>7.</t>
  </si>
  <si>
    <t>Расходы по реализации, всего</t>
  </si>
  <si>
    <t>7.1</t>
  </si>
  <si>
    <t>заработная плата</t>
  </si>
  <si>
    <t>численность персонала</t>
  </si>
  <si>
    <t>7.2</t>
  </si>
  <si>
    <t>7.3</t>
  </si>
  <si>
    <t>7.4</t>
  </si>
  <si>
    <t>инкассация</t>
  </si>
  <si>
    <t>7.5</t>
  </si>
  <si>
    <t>7.5.1</t>
  </si>
  <si>
    <t xml:space="preserve">расходы на содержание и обслуживание ВТ  </t>
  </si>
  <si>
    <t>7.5.3</t>
  </si>
  <si>
    <t>7.5.4</t>
  </si>
  <si>
    <t>7.5.5</t>
  </si>
  <si>
    <t>7.5.6</t>
  </si>
  <si>
    <t>8.</t>
  </si>
  <si>
    <t>Расходы на выплату вознаграждений</t>
  </si>
  <si>
    <t xml:space="preserve"> - по кредиту ЕБРР</t>
  </si>
  <si>
    <t xml:space="preserve"> - по бюджетному кредиту "Нурлы Жол"</t>
  </si>
  <si>
    <t>9.</t>
  </si>
  <si>
    <t>Обслуживание кредита (комиссии) ЕБРР</t>
  </si>
  <si>
    <t>III</t>
  </si>
  <si>
    <t>Всего затрат на предоставление услуг</t>
  </si>
  <si>
    <t>IV</t>
  </si>
  <si>
    <t>Доход (прибыль)</t>
  </si>
  <si>
    <t>Выплата основного долга по кредиту ЕБРР</t>
  </si>
  <si>
    <t>VI</t>
  </si>
  <si>
    <t>Выплата основного долга по бюджетному кредиту "Нурлы Жол"</t>
  </si>
  <si>
    <t>VII</t>
  </si>
  <si>
    <t>Регулируемая база задействованных активов (РБА)</t>
  </si>
  <si>
    <t>VIII</t>
  </si>
  <si>
    <t>Всего доходов</t>
  </si>
  <si>
    <t>население</t>
  </si>
  <si>
    <t>тепловые компании</t>
  </si>
  <si>
    <t>прочие потребители</t>
  </si>
  <si>
    <t>бюджетные организации</t>
  </si>
  <si>
    <t>IX</t>
  </si>
  <si>
    <t>Объем оказываемых услуг</t>
  </si>
  <si>
    <t>тыс.м3</t>
  </si>
  <si>
    <t>X</t>
  </si>
  <si>
    <t>Нормативные технические потери</t>
  </si>
  <si>
    <t>Тариф (без НДС)</t>
  </si>
  <si>
    <t>тенге/м3</t>
  </si>
  <si>
    <t>ОПВР</t>
  </si>
  <si>
    <t>V</t>
  </si>
  <si>
    <t>Администрация ГКП "Костанай-Су"</t>
  </si>
  <si>
    <t>Отчет о ходе исполнения тарифной сметы на услуги по подаче воды по магистральным трубопроводам и распределительным сетям на 2026 год</t>
  </si>
  <si>
    <t>отпуск (основной)</t>
  </si>
  <si>
    <t>Предварительный факт на 6 мес 2026</t>
  </si>
  <si>
    <t>% выполнения</t>
  </si>
  <si>
    <t>за счет первого квартала, рост цен КТЭК</t>
  </si>
  <si>
    <t>рост цен Казводхоз</t>
  </si>
  <si>
    <t>погашение дебит за 2025 г</t>
  </si>
  <si>
    <t xml:space="preserve"> Приказ 25- 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</si>
</sst>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name val="Arial"/>
      <family val="2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i/>
      <sz val="9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3" fillId="0" borderId="0"/>
    <xf numFmtId="0" fontId="16" fillId="0" borderId="0"/>
    <xf numFmtId="0" fontId="17" fillId="0" borderId="0"/>
    <xf numFmtId="0" fontId="20" fillId="0" borderId="0"/>
    <xf numFmtId="0" fontId="17" fillId="0" borderId="0"/>
  </cellStyleXfs>
  <cellXfs count="43">
    <xf numFmtId="0" fontId="0" fillId="0" borderId="0" xfId="0"/>
    <xf numFmtId="4" fontId="5" fillId="2" borderId="1" xfId="0" applyNumberFormat="1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wrapText="1"/>
    </xf>
    <xf numFmtId="0" fontId="8" fillId="2" borderId="0" xfId="0" applyFont="1" applyFill="1" applyAlignment="1">
      <alignment horizontal="center" vertical="center"/>
    </xf>
    <xf numFmtId="0" fontId="10" fillId="2" borderId="0" xfId="0" applyFont="1" applyFill="1"/>
    <xf numFmtId="0" fontId="19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1"/>
    <cellStyle name="Обычный 2 2" xfId="5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131"/>
  <sheetViews>
    <sheetView tabSelected="1" view="pageBreakPreview" zoomScale="115" zoomScaleNormal="115" zoomScaleSheetLayoutView="115" workbookViewId="0">
      <pane ySplit="6" topLeftCell="A109" activePane="bottomLeft" state="frozen"/>
      <selection pane="bottomLeft" activeCell="E29" sqref="E29"/>
    </sheetView>
  </sheetViews>
  <sheetFormatPr defaultRowHeight="12.75" x14ac:dyDescent="0.25"/>
  <cols>
    <col min="1" max="1" width="7.42578125" style="12" customWidth="1"/>
    <col min="2" max="2" width="40.140625" style="36" customWidth="1"/>
    <col min="3" max="4" width="12.5703125" style="12" customWidth="1"/>
    <col min="5" max="5" width="15.28515625" style="12" customWidth="1"/>
    <col min="6" max="6" width="15" style="38" customWidth="1"/>
    <col min="7" max="7" width="26.28515625" style="12" customWidth="1"/>
    <col min="8" max="16384" width="9.140625" style="12"/>
  </cols>
  <sheetData>
    <row r="1" spans="1:7" s="6" customFormat="1" ht="23.25" customHeight="1" x14ac:dyDescent="0.25">
      <c r="A1" s="5" t="s">
        <v>0</v>
      </c>
      <c r="B1" s="5"/>
      <c r="C1" s="5"/>
    </row>
    <row r="2" spans="1:7" s="6" customFormat="1" ht="36" customHeight="1" x14ac:dyDescent="0.25">
      <c r="A2" s="5"/>
      <c r="B2" s="5"/>
      <c r="C2" s="5"/>
      <c r="F2" s="7"/>
    </row>
    <row r="3" spans="1:7" s="6" customFormat="1" ht="23.25" customHeight="1" x14ac:dyDescent="0.2">
      <c r="A3" s="8" t="s">
        <v>195</v>
      </c>
      <c r="B3" s="8"/>
      <c r="C3" s="8"/>
      <c r="F3" s="7"/>
    </row>
    <row r="4" spans="1:7" s="6" customFormat="1" ht="12" customHeight="1" x14ac:dyDescent="0.25">
      <c r="A4" s="9"/>
      <c r="B4" s="10"/>
      <c r="C4" s="9"/>
      <c r="F4" s="7"/>
    </row>
    <row r="5" spans="1:7" ht="18.75" customHeight="1" x14ac:dyDescent="0.25">
      <c r="A5" s="41" t="s">
        <v>1</v>
      </c>
      <c r="B5" s="34" t="s">
        <v>2</v>
      </c>
      <c r="C5" s="41" t="s">
        <v>3</v>
      </c>
      <c r="D5" s="11" t="s">
        <v>202</v>
      </c>
      <c r="E5" s="11" t="s">
        <v>197</v>
      </c>
      <c r="F5" s="4" t="s">
        <v>198</v>
      </c>
      <c r="G5" s="4" t="s">
        <v>5</v>
      </c>
    </row>
    <row r="6" spans="1:7" ht="18.75" customHeight="1" x14ac:dyDescent="0.25">
      <c r="A6" s="41"/>
      <c r="B6" s="34"/>
      <c r="C6" s="41"/>
      <c r="D6" s="11"/>
      <c r="E6" s="11"/>
      <c r="F6" s="4"/>
      <c r="G6" s="4"/>
    </row>
    <row r="7" spans="1:7" ht="18.75" customHeight="1" x14ac:dyDescent="0.25">
      <c r="A7" s="15" t="s">
        <v>6</v>
      </c>
      <c r="B7" s="14" t="s">
        <v>7</v>
      </c>
      <c r="C7" s="15" t="s">
        <v>8</v>
      </c>
      <c r="D7" s="16">
        <f>D8+D17+D30+D31+D32</f>
        <v>2934160.84</v>
      </c>
      <c r="E7" s="16">
        <v>1738833.8499199999</v>
      </c>
      <c r="F7" s="1">
        <f>E7/D7*100</f>
        <v>59.261708704421267</v>
      </c>
      <c r="G7" s="20"/>
    </row>
    <row r="8" spans="1:7" s="6" customFormat="1" ht="18.75" customHeight="1" x14ac:dyDescent="0.25">
      <c r="A8" s="13" t="s">
        <v>9</v>
      </c>
      <c r="B8" s="14" t="s">
        <v>10</v>
      </c>
      <c r="C8" s="15" t="s">
        <v>8</v>
      </c>
      <c r="D8" s="16">
        <f>D9+D10+D11+D14+D15+D16</f>
        <v>765831.40999999992</v>
      </c>
      <c r="E8" s="16">
        <v>347296.07725999999</v>
      </c>
      <c r="F8" s="1">
        <f t="shared" ref="F8:F57" si="0">E8/D8*100</f>
        <v>45.348894381336493</v>
      </c>
      <c r="G8" s="2"/>
    </row>
    <row r="9" spans="1:7" ht="18.75" customHeight="1" x14ac:dyDescent="0.25">
      <c r="A9" s="17" t="s">
        <v>11</v>
      </c>
      <c r="B9" s="3" t="s">
        <v>12</v>
      </c>
      <c r="C9" s="18" t="s">
        <v>8</v>
      </c>
      <c r="D9" s="19">
        <v>129214</v>
      </c>
      <c r="E9" s="19">
        <v>59233.235099999998</v>
      </c>
      <c r="F9" s="1">
        <f t="shared" si="0"/>
        <v>45.841189886544797</v>
      </c>
      <c r="G9" s="20"/>
    </row>
    <row r="10" spans="1:7" ht="18.75" customHeight="1" x14ac:dyDescent="0.25">
      <c r="A10" s="17" t="s">
        <v>13</v>
      </c>
      <c r="B10" s="3" t="s">
        <v>14</v>
      </c>
      <c r="C10" s="18" t="s">
        <v>8</v>
      </c>
      <c r="D10" s="19">
        <v>64695.93</v>
      </c>
      <c r="E10" s="19">
        <v>30502.237079999999</v>
      </c>
      <c r="F10" s="1">
        <f t="shared" si="0"/>
        <v>47.147072590192302</v>
      </c>
      <c r="G10" s="20"/>
    </row>
    <row r="11" spans="1:7" ht="18.75" customHeight="1" x14ac:dyDescent="0.25">
      <c r="A11" s="17" t="s">
        <v>15</v>
      </c>
      <c r="B11" s="3" t="s">
        <v>16</v>
      </c>
      <c r="C11" s="18" t="s">
        <v>8</v>
      </c>
      <c r="D11" s="19">
        <v>509184</v>
      </c>
      <c r="E11" s="19">
        <v>207512.38206999999</v>
      </c>
      <c r="F11" s="1">
        <f t="shared" si="0"/>
        <v>40.753908620459399</v>
      </c>
      <c r="G11" s="20"/>
    </row>
    <row r="12" spans="1:7" ht="18.75" customHeight="1" x14ac:dyDescent="0.25">
      <c r="A12" s="17"/>
      <c r="B12" s="3" t="s">
        <v>17</v>
      </c>
      <c r="C12" s="18"/>
      <c r="D12" s="19">
        <v>32.64</v>
      </c>
      <c r="E12" s="19">
        <v>36.5</v>
      </c>
      <c r="F12" s="1">
        <f t="shared" si="0"/>
        <v>111.82598039215685</v>
      </c>
      <c r="G12" s="21"/>
    </row>
    <row r="13" spans="1:7" ht="18.75" customHeight="1" x14ac:dyDescent="0.25">
      <c r="A13" s="17"/>
      <c r="B13" s="3" t="s">
        <v>18</v>
      </c>
      <c r="C13" s="18"/>
      <c r="D13" s="19">
        <v>15600</v>
      </c>
      <c r="E13" s="19">
        <v>5685.2707416438352</v>
      </c>
      <c r="F13" s="1">
        <f t="shared" si="0"/>
        <v>36.444043215665609</v>
      </c>
      <c r="G13" s="20"/>
    </row>
    <row r="14" spans="1:7" ht="25.5" customHeight="1" x14ac:dyDescent="0.25">
      <c r="A14" s="17" t="s">
        <v>19</v>
      </c>
      <c r="B14" s="3" t="s">
        <v>20</v>
      </c>
      <c r="C14" s="18" t="s">
        <v>8</v>
      </c>
      <c r="D14" s="19">
        <v>54913.760000000002</v>
      </c>
      <c r="E14" s="19">
        <v>39271.468280000001</v>
      </c>
      <c r="F14" s="1">
        <f t="shared" si="0"/>
        <v>71.514804813948274</v>
      </c>
      <c r="G14" s="22" t="s">
        <v>199</v>
      </c>
    </row>
    <row r="15" spans="1:7" ht="18.75" customHeight="1" x14ac:dyDescent="0.25">
      <c r="A15" s="17" t="s">
        <v>21</v>
      </c>
      <c r="B15" s="3" t="s">
        <v>22</v>
      </c>
      <c r="C15" s="18" t="s">
        <v>8</v>
      </c>
      <c r="D15" s="19">
        <v>7624</v>
      </c>
      <c r="E15" s="19">
        <v>10744.07273</v>
      </c>
      <c r="F15" s="1">
        <f t="shared" si="0"/>
        <v>140.92435375131166</v>
      </c>
      <c r="G15" s="20" t="s">
        <v>200</v>
      </c>
    </row>
    <row r="16" spans="1:7" ht="18.75" customHeight="1" x14ac:dyDescent="0.25">
      <c r="A16" s="17" t="s">
        <v>23</v>
      </c>
      <c r="B16" s="3" t="s">
        <v>24</v>
      </c>
      <c r="C16" s="18" t="s">
        <v>8</v>
      </c>
      <c r="D16" s="19">
        <v>199.72</v>
      </c>
      <c r="E16" s="19">
        <v>32.682000000000002</v>
      </c>
      <c r="F16" s="1">
        <f t="shared" si="0"/>
        <v>16.36390947326257</v>
      </c>
      <c r="G16" s="20"/>
    </row>
    <row r="17" spans="1:7" s="6" customFormat="1" ht="18.75" customHeight="1" x14ac:dyDescent="0.25">
      <c r="A17" s="13" t="s">
        <v>25</v>
      </c>
      <c r="B17" s="14" t="s">
        <v>26</v>
      </c>
      <c r="C17" s="15" t="s">
        <v>8</v>
      </c>
      <c r="D17" s="16">
        <f>D18+D21+D22+D24+D27+D28+D23+D29</f>
        <v>1238848.98</v>
      </c>
      <c r="E17" s="16">
        <v>552189.09683000005</v>
      </c>
      <c r="F17" s="1">
        <f t="shared" si="0"/>
        <v>44.572753075197276</v>
      </c>
      <c r="G17" s="23"/>
    </row>
    <row r="18" spans="1:7" ht="18.75" customHeight="1" x14ac:dyDescent="0.25">
      <c r="A18" s="17" t="s">
        <v>27</v>
      </c>
      <c r="B18" s="3" t="s">
        <v>28</v>
      </c>
      <c r="C18" s="18" t="s">
        <v>8</v>
      </c>
      <c r="D18" s="19">
        <v>843224.34</v>
      </c>
      <c r="E18" s="19">
        <f>361946.23343+6000</f>
        <v>367946.23343000002</v>
      </c>
      <c r="F18" s="1">
        <f t="shared" si="0"/>
        <v>43.635627670567487</v>
      </c>
      <c r="G18" s="24"/>
    </row>
    <row r="19" spans="1:7" ht="18.75" customHeight="1" x14ac:dyDescent="0.25">
      <c r="A19" s="17"/>
      <c r="B19" s="3" t="s">
        <v>29</v>
      </c>
      <c r="C19" s="18" t="s">
        <v>30</v>
      </c>
      <c r="D19" s="19">
        <v>286811</v>
      </c>
      <c r="E19" s="19">
        <f>E18/E20/6*1000</f>
        <v>299479.28035519528</v>
      </c>
      <c r="F19" s="1">
        <f t="shared" si="0"/>
        <v>104.41694368597972</v>
      </c>
      <c r="G19" s="25"/>
    </row>
    <row r="20" spans="1:7" ht="18.75" customHeight="1" x14ac:dyDescent="0.25">
      <c r="A20" s="17"/>
      <c r="B20" s="3" t="s">
        <v>31</v>
      </c>
      <c r="C20" s="18" t="s">
        <v>32</v>
      </c>
      <c r="D20" s="19">
        <v>245</v>
      </c>
      <c r="E20" s="19">
        <v>204.77</v>
      </c>
      <c r="F20" s="1">
        <f t="shared" si="0"/>
        <v>83.579591836734707</v>
      </c>
      <c r="G20" s="20"/>
    </row>
    <row r="21" spans="1:7" ht="18.75" customHeight="1" x14ac:dyDescent="0.25">
      <c r="A21" s="17" t="s">
        <v>33</v>
      </c>
      <c r="B21" s="3" t="s">
        <v>34</v>
      </c>
      <c r="C21" s="18" t="s">
        <v>8</v>
      </c>
      <c r="D21" s="19">
        <v>78572.990000000005</v>
      </c>
      <c r="E21" s="19">
        <v>52559.335010000003</v>
      </c>
      <c r="F21" s="1">
        <f t="shared" si="0"/>
        <v>66.892369769815303</v>
      </c>
      <c r="G21" s="20"/>
    </row>
    <row r="22" spans="1:7" ht="18.75" customHeight="1" x14ac:dyDescent="0.25">
      <c r="A22" s="17" t="s">
        <v>35</v>
      </c>
      <c r="B22" s="3" t="s">
        <v>36</v>
      </c>
      <c r="C22" s="18" t="s">
        <v>8</v>
      </c>
      <c r="D22" s="19">
        <v>34417.32</v>
      </c>
      <c r="E22" s="19">
        <v>9245.9549299999999</v>
      </c>
      <c r="F22" s="1">
        <f t="shared" si="0"/>
        <v>26.86425012174103</v>
      </c>
      <c r="G22" s="20"/>
    </row>
    <row r="23" spans="1:7" ht="18.75" customHeight="1" x14ac:dyDescent="0.25">
      <c r="A23" s="17"/>
      <c r="B23" s="3" t="s">
        <v>192</v>
      </c>
      <c r="C23" s="18"/>
      <c r="D23" s="19">
        <v>14053.74</v>
      </c>
      <c r="E23" s="19">
        <v>11418.68346</v>
      </c>
      <c r="F23" s="1">
        <f t="shared" si="0"/>
        <v>81.250140247364769</v>
      </c>
      <c r="G23" s="26"/>
    </row>
    <row r="24" spans="1:7" ht="18.75" customHeight="1" x14ac:dyDescent="0.25">
      <c r="A24" s="17" t="s">
        <v>38</v>
      </c>
      <c r="B24" s="3" t="s">
        <v>39</v>
      </c>
      <c r="C24" s="18" t="s">
        <v>8</v>
      </c>
      <c r="D24" s="19">
        <v>234037.78</v>
      </c>
      <c r="E24" s="19">
        <f>D24/12*6-6000</f>
        <v>111018.89000000001</v>
      </c>
      <c r="F24" s="1">
        <f t="shared" si="0"/>
        <v>47.436311351098958</v>
      </c>
      <c r="G24" s="20"/>
    </row>
    <row r="25" spans="1:7" ht="18.75" customHeight="1" x14ac:dyDescent="0.25">
      <c r="A25" s="17"/>
      <c r="B25" s="3" t="s">
        <v>29</v>
      </c>
      <c r="C25" s="18" t="s">
        <v>30</v>
      </c>
      <c r="D25" s="19">
        <v>286811</v>
      </c>
      <c r="E25" s="19">
        <f>E24/E26/6*1000</f>
        <v>296334.85479393555</v>
      </c>
      <c r="F25" s="1">
        <f t="shared" si="0"/>
        <v>103.32060304309651</v>
      </c>
      <c r="G25" s="20"/>
    </row>
    <row r="26" spans="1:7" ht="18.75" customHeight="1" x14ac:dyDescent="0.25">
      <c r="A26" s="17"/>
      <c r="B26" s="3" t="s">
        <v>40</v>
      </c>
      <c r="C26" s="18" t="s">
        <v>32</v>
      </c>
      <c r="D26" s="19">
        <v>68</v>
      </c>
      <c r="E26" s="19">
        <v>62.44</v>
      </c>
      <c r="F26" s="1">
        <f t="shared" si="0"/>
        <v>91.82352941176471</v>
      </c>
      <c r="G26" s="20"/>
    </row>
    <row r="27" spans="1:7" ht="18.75" customHeight="1" x14ac:dyDescent="0.25">
      <c r="A27" s="17" t="s">
        <v>41</v>
      </c>
      <c r="B27" s="3" t="s">
        <v>34</v>
      </c>
      <c r="C27" s="18" t="s">
        <v>8</v>
      </c>
      <c r="D27" s="19">
        <v>19409.05</v>
      </c>
      <c r="E27" s="19">
        <v>0</v>
      </c>
      <c r="F27" s="1">
        <f t="shared" si="0"/>
        <v>0</v>
      </c>
      <c r="G27" s="20"/>
    </row>
    <row r="28" spans="1:7" ht="18.75" customHeight="1" x14ac:dyDescent="0.25">
      <c r="A28" s="17" t="s">
        <v>42</v>
      </c>
      <c r="B28" s="3" t="s">
        <v>36</v>
      </c>
      <c r="C28" s="18" t="s">
        <v>8</v>
      </c>
      <c r="D28" s="19">
        <v>11350.32</v>
      </c>
      <c r="E28" s="19">
        <v>0</v>
      </c>
      <c r="F28" s="1">
        <f t="shared" si="0"/>
        <v>0</v>
      </c>
      <c r="G28" s="20"/>
    </row>
    <row r="29" spans="1:7" ht="22.5" customHeight="1" x14ac:dyDescent="0.25">
      <c r="A29" s="17"/>
      <c r="B29" s="3" t="s">
        <v>192</v>
      </c>
      <c r="C29" s="18" t="s">
        <v>8</v>
      </c>
      <c r="D29" s="19">
        <v>3783.44</v>
      </c>
      <c r="E29" s="19">
        <v>0</v>
      </c>
      <c r="F29" s="1">
        <f t="shared" si="0"/>
        <v>0</v>
      </c>
      <c r="G29" s="26" t="s">
        <v>37</v>
      </c>
    </row>
    <row r="30" spans="1:7" ht="18.75" customHeight="1" x14ac:dyDescent="0.25">
      <c r="A30" s="13" t="s">
        <v>43</v>
      </c>
      <c r="B30" s="14" t="s">
        <v>44</v>
      </c>
      <c r="C30" s="15" t="s">
        <v>8</v>
      </c>
      <c r="D30" s="16">
        <v>645768.89</v>
      </c>
      <c r="E30" s="16">
        <v>621036.63755999994</v>
      </c>
      <c r="F30" s="1">
        <f t="shared" si="0"/>
        <v>96.170107785774562</v>
      </c>
      <c r="G30" s="20"/>
    </row>
    <row r="31" spans="1:7" ht="18.75" customHeight="1" x14ac:dyDescent="0.25">
      <c r="A31" s="13" t="s">
        <v>45</v>
      </c>
      <c r="B31" s="14" t="s">
        <v>46</v>
      </c>
      <c r="C31" s="15" t="s">
        <v>8</v>
      </c>
      <c r="D31" s="16">
        <v>130862.35</v>
      </c>
      <c r="E31" s="16">
        <v>88652.262190000009</v>
      </c>
      <c r="F31" s="1">
        <f t="shared" si="0"/>
        <v>67.744666200782731</v>
      </c>
      <c r="G31" s="20"/>
    </row>
    <row r="32" spans="1:7" s="6" customFormat="1" ht="18.75" customHeight="1" x14ac:dyDescent="0.25">
      <c r="A32" s="13" t="s">
        <v>47</v>
      </c>
      <c r="B32" s="14" t="s">
        <v>48</v>
      </c>
      <c r="C32" s="15" t="s">
        <v>8</v>
      </c>
      <c r="D32" s="16">
        <f>D33+D34+D35+D36+D37+D38+D39+D40+D41</f>
        <v>152849.21</v>
      </c>
      <c r="E32" s="16">
        <v>129659.77608000001</v>
      </c>
      <c r="F32" s="1">
        <f t="shared" si="0"/>
        <v>84.828554939865256</v>
      </c>
      <c r="G32" s="23"/>
    </row>
    <row r="33" spans="1:7" ht="18.75" customHeight="1" x14ac:dyDescent="0.25">
      <c r="A33" s="17" t="s">
        <v>49</v>
      </c>
      <c r="B33" s="3" t="s">
        <v>50</v>
      </c>
      <c r="C33" s="18" t="s">
        <v>8</v>
      </c>
      <c r="D33" s="19">
        <v>919.81</v>
      </c>
      <c r="E33" s="19">
        <v>1101.2895000000001</v>
      </c>
      <c r="F33" s="1">
        <f t="shared" si="0"/>
        <v>119.73010730476948</v>
      </c>
      <c r="G33" s="20"/>
    </row>
    <row r="34" spans="1:7" ht="18.75" customHeight="1" x14ac:dyDescent="0.25">
      <c r="A34" s="17" t="s">
        <v>51</v>
      </c>
      <c r="B34" s="3" t="s">
        <v>52</v>
      </c>
      <c r="C34" s="18" t="s">
        <v>8</v>
      </c>
      <c r="D34" s="19">
        <v>867.37</v>
      </c>
      <c r="E34" s="19">
        <v>5517.84</v>
      </c>
      <c r="F34" s="1">
        <f t="shared" si="0"/>
        <v>636.15757981023103</v>
      </c>
      <c r="G34" s="20"/>
    </row>
    <row r="35" spans="1:7" ht="18.75" customHeight="1" x14ac:dyDescent="0.25">
      <c r="A35" s="17" t="s">
        <v>53</v>
      </c>
      <c r="B35" s="3" t="s">
        <v>54</v>
      </c>
      <c r="C35" s="18" t="s">
        <v>8</v>
      </c>
      <c r="D35" s="19">
        <v>56.57</v>
      </c>
      <c r="E35" s="19">
        <v>38.539199999999994</v>
      </c>
      <c r="F35" s="1">
        <f t="shared" si="0"/>
        <v>68.12656885274879</v>
      </c>
      <c r="G35" s="20"/>
    </row>
    <row r="36" spans="1:7" ht="18.75" customHeight="1" x14ac:dyDescent="0.25">
      <c r="A36" s="17" t="s">
        <v>55</v>
      </c>
      <c r="B36" s="3" t="s">
        <v>56</v>
      </c>
      <c r="C36" s="18" t="s">
        <v>8</v>
      </c>
      <c r="D36" s="19">
        <v>14731.92</v>
      </c>
      <c r="E36" s="19">
        <v>8067.8869899999991</v>
      </c>
      <c r="F36" s="1">
        <f t="shared" si="0"/>
        <v>54.764667402483845</v>
      </c>
      <c r="G36" s="20"/>
    </row>
    <row r="37" spans="1:7" ht="18.75" customHeight="1" x14ac:dyDescent="0.25">
      <c r="A37" s="17" t="s">
        <v>57</v>
      </c>
      <c r="B37" s="3" t="s">
        <v>58</v>
      </c>
      <c r="C37" s="18" t="s">
        <v>8</v>
      </c>
      <c r="D37" s="19">
        <v>1235.96</v>
      </c>
      <c r="E37" s="19">
        <v>924.71600000000001</v>
      </c>
      <c r="F37" s="1">
        <f t="shared" si="0"/>
        <v>74.81763163856435</v>
      </c>
      <c r="G37" s="20"/>
    </row>
    <row r="38" spans="1:7" ht="18.75" customHeight="1" x14ac:dyDescent="0.25">
      <c r="A38" s="17" t="s">
        <v>59</v>
      </c>
      <c r="B38" s="3" t="s">
        <v>60</v>
      </c>
      <c r="C38" s="18" t="s">
        <v>8</v>
      </c>
      <c r="D38" s="19">
        <v>45748.72</v>
      </c>
      <c r="E38" s="19">
        <v>20013.116000000002</v>
      </c>
      <c r="F38" s="1">
        <f t="shared" si="0"/>
        <v>43.745739771517108</v>
      </c>
      <c r="G38" s="26"/>
    </row>
    <row r="39" spans="1:7" ht="18.75" customHeight="1" x14ac:dyDescent="0.25">
      <c r="A39" s="17" t="s">
        <v>61</v>
      </c>
      <c r="B39" s="3" t="s">
        <v>62</v>
      </c>
      <c r="C39" s="18" t="s">
        <v>8</v>
      </c>
      <c r="D39" s="19">
        <v>48878.7</v>
      </c>
      <c r="E39" s="19">
        <v>18105.746320000002</v>
      </c>
      <c r="F39" s="1">
        <f t="shared" si="0"/>
        <v>37.042201040535048</v>
      </c>
      <c r="G39" s="20"/>
    </row>
    <row r="40" spans="1:7" ht="18.75" customHeight="1" x14ac:dyDescent="0.25">
      <c r="A40" s="17" t="s">
        <v>64</v>
      </c>
      <c r="B40" s="3" t="s">
        <v>65</v>
      </c>
      <c r="C40" s="18" t="s">
        <v>8</v>
      </c>
      <c r="D40" s="19">
        <v>1329.35</v>
      </c>
      <c r="E40" s="19">
        <v>471.44865999999996</v>
      </c>
      <c r="F40" s="1">
        <f t="shared" si="0"/>
        <v>35.464599992477524</v>
      </c>
      <c r="G40" s="20"/>
    </row>
    <row r="41" spans="1:7" s="6" customFormat="1" ht="18.75" customHeight="1" x14ac:dyDescent="0.25">
      <c r="A41" s="13" t="s">
        <v>66</v>
      </c>
      <c r="B41" s="14" t="s">
        <v>67</v>
      </c>
      <c r="C41" s="15" t="s">
        <v>8</v>
      </c>
      <c r="D41" s="16">
        <f>SUM(D42:D67)</f>
        <v>39080.810000000005</v>
      </c>
      <c r="E41" s="16">
        <v>75419.193410000007</v>
      </c>
      <c r="F41" s="1">
        <f t="shared" si="0"/>
        <v>192.98267720141931</v>
      </c>
      <c r="G41" s="23"/>
    </row>
    <row r="42" spans="1:7" ht="18.75" customHeight="1" x14ac:dyDescent="0.25">
      <c r="A42" s="17" t="s">
        <v>68</v>
      </c>
      <c r="B42" s="3" t="s">
        <v>69</v>
      </c>
      <c r="C42" s="18" t="s">
        <v>8</v>
      </c>
      <c r="D42" s="19">
        <v>8927.77</v>
      </c>
      <c r="E42" s="19">
        <v>5859.0298499999999</v>
      </c>
      <c r="F42" s="1">
        <f t="shared" si="0"/>
        <v>65.627025001764153</v>
      </c>
      <c r="G42" s="20"/>
    </row>
    <row r="43" spans="1:7" ht="18.75" customHeight="1" x14ac:dyDescent="0.25">
      <c r="A43" s="17" t="s">
        <v>70</v>
      </c>
      <c r="B43" s="3" t="s">
        <v>71</v>
      </c>
      <c r="C43" s="18" t="s">
        <v>8</v>
      </c>
      <c r="D43" s="19">
        <v>578.9</v>
      </c>
      <c r="E43" s="19">
        <v>813.42782</v>
      </c>
      <c r="F43" s="1">
        <f t="shared" si="0"/>
        <v>140.51266539989635</v>
      </c>
      <c r="G43" s="28"/>
    </row>
    <row r="44" spans="1:7" ht="18.75" customHeight="1" x14ac:dyDescent="0.25">
      <c r="A44" s="17" t="s">
        <v>72</v>
      </c>
      <c r="B44" s="3" t="s">
        <v>73</v>
      </c>
      <c r="C44" s="18" t="s">
        <v>8</v>
      </c>
      <c r="D44" s="19">
        <v>372.12</v>
      </c>
      <c r="E44" s="19">
        <v>259.41098</v>
      </c>
      <c r="F44" s="1">
        <f t="shared" si="0"/>
        <v>69.711646780608405</v>
      </c>
      <c r="G44" s="28"/>
    </row>
    <row r="45" spans="1:7" ht="18.75" customHeight="1" x14ac:dyDescent="0.25">
      <c r="A45" s="17" t="s">
        <v>74</v>
      </c>
      <c r="B45" s="3" t="s">
        <v>75</v>
      </c>
      <c r="C45" s="18" t="s">
        <v>8</v>
      </c>
      <c r="D45" s="19">
        <v>5584.96</v>
      </c>
      <c r="E45" s="19">
        <v>1598.9523700000002</v>
      </c>
      <c r="F45" s="1">
        <f t="shared" si="0"/>
        <v>28.629611850398216</v>
      </c>
      <c r="G45" s="20"/>
    </row>
    <row r="46" spans="1:7" ht="18.75" customHeight="1" x14ac:dyDescent="0.25">
      <c r="A46" s="17" t="s">
        <v>76</v>
      </c>
      <c r="B46" s="3" t="s">
        <v>77</v>
      </c>
      <c r="C46" s="18" t="s">
        <v>8</v>
      </c>
      <c r="D46" s="19">
        <v>2139.75</v>
      </c>
      <c r="E46" s="19">
        <v>0</v>
      </c>
      <c r="F46" s="1">
        <f t="shared" si="0"/>
        <v>0</v>
      </c>
      <c r="G46" s="20"/>
    </row>
    <row r="47" spans="1:7" ht="18.75" customHeight="1" x14ac:dyDescent="0.25">
      <c r="A47" s="17" t="s">
        <v>78</v>
      </c>
      <c r="B47" s="3" t="s">
        <v>79</v>
      </c>
      <c r="C47" s="18" t="s">
        <v>8</v>
      </c>
      <c r="D47" s="19">
        <v>4943.76</v>
      </c>
      <c r="E47" s="19">
        <v>17.5015</v>
      </c>
      <c r="F47" s="1">
        <f t="shared" si="0"/>
        <v>0.3540119261452821</v>
      </c>
      <c r="G47" s="20"/>
    </row>
    <row r="48" spans="1:7" ht="18.75" customHeight="1" x14ac:dyDescent="0.25">
      <c r="A48" s="17" t="s">
        <v>80</v>
      </c>
      <c r="B48" s="3" t="s">
        <v>81</v>
      </c>
      <c r="C48" s="18" t="s">
        <v>8</v>
      </c>
      <c r="D48" s="19">
        <v>745.63</v>
      </c>
      <c r="E48" s="19">
        <v>27.693960000000001</v>
      </c>
      <c r="F48" s="1">
        <f t="shared" si="0"/>
        <v>3.714169226023631</v>
      </c>
      <c r="G48" s="28"/>
    </row>
    <row r="49" spans="1:7" ht="18.75" customHeight="1" x14ac:dyDescent="0.25">
      <c r="A49" s="17" t="s">
        <v>82</v>
      </c>
      <c r="B49" s="3" t="s">
        <v>83</v>
      </c>
      <c r="C49" s="18" t="s">
        <v>8</v>
      </c>
      <c r="D49" s="19">
        <v>174.99</v>
      </c>
      <c r="E49" s="19">
        <v>144.96645000000001</v>
      </c>
      <c r="F49" s="1">
        <f t="shared" si="0"/>
        <v>82.842705297445576</v>
      </c>
      <c r="G49" s="20"/>
    </row>
    <row r="50" spans="1:7" ht="18.75" customHeight="1" x14ac:dyDescent="0.25">
      <c r="A50" s="17" t="s">
        <v>84</v>
      </c>
      <c r="B50" s="3" t="s">
        <v>85</v>
      </c>
      <c r="C50" s="18" t="s">
        <v>8</v>
      </c>
      <c r="D50" s="19">
        <v>3000</v>
      </c>
      <c r="E50" s="19">
        <v>2095.1999999999998</v>
      </c>
      <c r="F50" s="1">
        <f t="shared" si="0"/>
        <v>69.839999999999989</v>
      </c>
      <c r="G50" s="20"/>
    </row>
    <row r="51" spans="1:7" ht="18.75" customHeight="1" x14ac:dyDescent="0.25">
      <c r="A51" s="17" t="s">
        <v>86</v>
      </c>
      <c r="B51" s="3" t="s">
        <v>87</v>
      </c>
      <c r="C51" s="18" t="s">
        <v>8</v>
      </c>
      <c r="D51" s="19">
        <v>85.83</v>
      </c>
      <c r="E51" s="19">
        <v>0</v>
      </c>
      <c r="F51" s="1">
        <f t="shared" si="0"/>
        <v>0</v>
      </c>
      <c r="G51" s="20"/>
    </row>
    <row r="52" spans="1:7" ht="18.75" customHeight="1" x14ac:dyDescent="0.25">
      <c r="A52" s="17" t="s">
        <v>88</v>
      </c>
      <c r="B52" s="3" t="s">
        <v>89</v>
      </c>
      <c r="C52" s="18" t="s">
        <v>8</v>
      </c>
      <c r="D52" s="19">
        <v>115.4</v>
      </c>
      <c r="E52" s="19">
        <v>0</v>
      </c>
      <c r="F52" s="1">
        <f t="shared" si="0"/>
        <v>0</v>
      </c>
      <c r="G52" s="28"/>
    </row>
    <row r="53" spans="1:7" ht="18.75" customHeight="1" x14ac:dyDescent="0.25">
      <c r="A53" s="17" t="s">
        <v>90</v>
      </c>
      <c r="B53" s="3" t="s">
        <v>91</v>
      </c>
      <c r="C53" s="18" t="s">
        <v>8</v>
      </c>
      <c r="D53" s="19">
        <v>102.47</v>
      </c>
      <c r="E53" s="19">
        <v>156.13042999999999</v>
      </c>
      <c r="F53" s="1">
        <f t="shared" si="0"/>
        <v>152.3669659412511</v>
      </c>
      <c r="G53" s="28"/>
    </row>
    <row r="54" spans="1:7" ht="18.75" customHeight="1" x14ac:dyDescent="0.25">
      <c r="A54" s="17" t="s">
        <v>92</v>
      </c>
      <c r="B54" s="3" t="s">
        <v>93</v>
      </c>
      <c r="C54" s="18" t="s">
        <v>8</v>
      </c>
      <c r="D54" s="19">
        <v>154.11000000000001</v>
      </c>
      <c r="E54" s="19">
        <v>93.241380000000007</v>
      </c>
      <c r="F54" s="1">
        <f t="shared" si="0"/>
        <v>60.503134124975666</v>
      </c>
      <c r="G54" s="20"/>
    </row>
    <row r="55" spans="1:7" ht="18.75" customHeight="1" x14ac:dyDescent="0.25">
      <c r="A55" s="17" t="s">
        <v>94</v>
      </c>
      <c r="B55" s="3" t="s">
        <v>95</v>
      </c>
      <c r="C55" s="18" t="s">
        <v>8</v>
      </c>
      <c r="D55" s="19">
        <v>1857.41</v>
      </c>
      <c r="E55" s="19">
        <v>484.69060999999999</v>
      </c>
      <c r="F55" s="1">
        <f t="shared" si="0"/>
        <v>26.094971492562223</v>
      </c>
      <c r="G55" s="28"/>
    </row>
    <row r="56" spans="1:7" ht="18.75" customHeight="1" x14ac:dyDescent="0.25">
      <c r="A56" s="17" t="s">
        <v>96</v>
      </c>
      <c r="B56" s="3" t="s">
        <v>97</v>
      </c>
      <c r="C56" s="18" t="s">
        <v>8</v>
      </c>
      <c r="D56" s="19">
        <v>90.08</v>
      </c>
      <c r="E56" s="19">
        <v>0</v>
      </c>
      <c r="F56" s="1">
        <f t="shared" si="0"/>
        <v>0</v>
      </c>
      <c r="G56" s="20"/>
    </row>
    <row r="57" spans="1:7" ht="18.75" customHeight="1" x14ac:dyDescent="0.25">
      <c r="A57" s="17" t="s">
        <v>98</v>
      </c>
      <c r="B57" s="3" t="s">
        <v>99</v>
      </c>
      <c r="C57" s="18" t="s">
        <v>8</v>
      </c>
      <c r="D57" s="19">
        <v>1561.59</v>
      </c>
      <c r="E57" s="19">
        <v>626.45409999999993</v>
      </c>
      <c r="F57" s="1">
        <f t="shared" si="0"/>
        <v>40.116426206622734</v>
      </c>
      <c r="G57" s="20"/>
    </row>
    <row r="58" spans="1:7" ht="36" customHeight="1" x14ac:dyDescent="0.25">
      <c r="A58" s="17" t="s">
        <v>100</v>
      </c>
      <c r="B58" s="3" t="s">
        <v>101</v>
      </c>
      <c r="C58" s="18" t="s">
        <v>8</v>
      </c>
      <c r="D58" s="19">
        <v>949.07</v>
      </c>
      <c r="E58" s="19">
        <v>0</v>
      </c>
      <c r="F58" s="1">
        <f t="shared" ref="F58:F86" si="1">E58/D58*100</f>
        <v>0</v>
      </c>
      <c r="G58" s="20"/>
    </row>
    <row r="59" spans="1:7" ht="18.75" customHeight="1" x14ac:dyDescent="0.25">
      <c r="A59" s="17" t="s">
        <v>103</v>
      </c>
      <c r="B59" s="3" t="s">
        <v>104</v>
      </c>
      <c r="C59" s="18" t="s">
        <v>8</v>
      </c>
      <c r="D59" s="19">
        <v>142.86000000000001</v>
      </c>
      <c r="E59" s="19">
        <v>568.77413000000001</v>
      </c>
      <c r="F59" s="1">
        <f t="shared" si="1"/>
        <v>398.13392832143353</v>
      </c>
      <c r="G59" s="20"/>
    </row>
    <row r="60" spans="1:7" ht="18.75" customHeight="1" x14ac:dyDescent="0.25">
      <c r="A60" s="17" t="s">
        <v>105</v>
      </c>
      <c r="B60" s="3" t="s">
        <v>106</v>
      </c>
      <c r="C60" s="18" t="s">
        <v>8</v>
      </c>
      <c r="D60" s="19">
        <v>585.21</v>
      </c>
      <c r="E60" s="19">
        <v>1042.9057299999999</v>
      </c>
      <c r="F60" s="1">
        <f t="shared" si="1"/>
        <v>178.21051075682232</v>
      </c>
      <c r="G60" s="20"/>
    </row>
    <row r="61" spans="1:7" ht="18.75" customHeight="1" x14ac:dyDescent="0.25">
      <c r="A61" s="17" t="s">
        <v>107</v>
      </c>
      <c r="B61" s="3" t="s">
        <v>108</v>
      </c>
      <c r="C61" s="18" t="s">
        <v>8</v>
      </c>
      <c r="D61" s="19">
        <v>273.10000000000002</v>
      </c>
      <c r="E61" s="19">
        <v>347.09381999999999</v>
      </c>
      <c r="F61" s="1">
        <f t="shared" si="1"/>
        <v>127.09403881362138</v>
      </c>
      <c r="G61" s="20"/>
    </row>
    <row r="62" spans="1:7" ht="18.75" customHeight="1" x14ac:dyDescent="0.25">
      <c r="A62" s="17" t="s">
        <v>109</v>
      </c>
      <c r="B62" s="3" t="s">
        <v>110</v>
      </c>
      <c r="C62" s="18" t="s">
        <v>8</v>
      </c>
      <c r="D62" s="19">
        <v>522.55999999999995</v>
      </c>
      <c r="E62" s="19">
        <v>0</v>
      </c>
      <c r="F62" s="1">
        <f t="shared" si="1"/>
        <v>0</v>
      </c>
      <c r="G62" s="20"/>
    </row>
    <row r="63" spans="1:7" ht="18.75" customHeight="1" x14ac:dyDescent="0.25">
      <c r="A63" s="17" t="s">
        <v>111</v>
      </c>
      <c r="B63" s="3" t="s">
        <v>112</v>
      </c>
      <c r="C63" s="18" t="s">
        <v>8</v>
      </c>
      <c r="D63" s="19">
        <v>476.89</v>
      </c>
      <c r="E63" s="19">
        <v>569.62828000000002</v>
      </c>
      <c r="F63" s="1">
        <f t="shared" si="1"/>
        <v>119.44647193273083</v>
      </c>
      <c r="G63" s="20"/>
    </row>
    <row r="64" spans="1:7" ht="18.75" customHeight="1" x14ac:dyDescent="0.25">
      <c r="A64" s="17" t="s">
        <v>113</v>
      </c>
      <c r="B64" s="3" t="s">
        <v>114</v>
      </c>
      <c r="C64" s="18" t="s">
        <v>8</v>
      </c>
      <c r="D64" s="19">
        <v>2273.2199999999998</v>
      </c>
      <c r="E64" s="19">
        <v>648.98244999999997</v>
      </c>
      <c r="F64" s="1">
        <f t="shared" si="1"/>
        <v>28.549038368481717</v>
      </c>
      <c r="G64" s="20"/>
    </row>
    <row r="65" spans="1:7" ht="18.75" customHeight="1" x14ac:dyDescent="0.25">
      <c r="A65" s="17"/>
      <c r="B65" s="3" t="s">
        <v>196</v>
      </c>
      <c r="C65" s="18" t="s">
        <v>8</v>
      </c>
      <c r="D65" s="19">
        <v>0</v>
      </c>
      <c r="E65" s="19">
        <v>35618.743270000006</v>
      </c>
      <c r="F65" s="1">
        <v>100</v>
      </c>
      <c r="G65" s="20"/>
    </row>
    <row r="66" spans="1:7" ht="18.75" customHeight="1" x14ac:dyDescent="0.25">
      <c r="A66" s="17"/>
      <c r="B66" s="3" t="s">
        <v>102</v>
      </c>
      <c r="C66" s="18" t="s">
        <v>8</v>
      </c>
      <c r="D66" s="19">
        <v>0</v>
      </c>
      <c r="E66" s="19">
        <v>23359.066460000002</v>
      </c>
      <c r="F66" s="1">
        <v>100</v>
      </c>
      <c r="G66" s="20"/>
    </row>
    <row r="67" spans="1:7" ht="18.75" customHeight="1" x14ac:dyDescent="0.25">
      <c r="A67" s="17" t="s">
        <v>115</v>
      </c>
      <c r="B67" s="3" t="s">
        <v>116</v>
      </c>
      <c r="C67" s="18" t="s">
        <v>8</v>
      </c>
      <c r="D67" s="19">
        <v>3423.13</v>
      </c>
      <c r="E67" s="19">
        <v>363.47695999999996</v>
      </c>
      <c r="F67" s="1">
        <f t="shared" si="1"/>
        <v>10.618263402207919</v>
      </c>
      <c r="G67" s="20"/>
    </row>
    <row r="68" spans="1:7" s="6" customFormat="1" ht="18.75" customHeight="1" x14ac:dyDescent="0.25">
      <c r="A68" s="13" t="s">
        <v>117</v>
      </c>
      <c r="B68" s="14" t="s">
        <v>118</v>
      </c>
      <c r="C68" s="15" t="s">
        <v>8</v>
      </c>
      <c r="D68" s="16">
        <f>D69+D88+D103+D106</f>
        <v>484931.92999999993</v>
      </c>
      <c r="E68" s="16">
        <v>177755.55131000004</v>
      </c>
      <c r="F68" s="1">
        <f t="shared" si="1"/>
        <v>36.655773792829038</v>
      </c>
      <c r="G68" s="23"/>
    </row>
    <row r="69" spans="1:7" s="6" customFormat="1" ht="18.75" customHeight="1" x14ac:dyDescent="0.25">
      <c r="A69" s="13" t="s">
        <v>119</v>
      </c>
      <c r="B69" s="14" t="s">
        <v>120</v>
      </c>
      <c r="C69" s="15" t="s">
        <v>8</v>
      </c>
      <c r="D69" s="16">
        <f>D70+D73+D75+D76+D77+D78+D74</f>
        <v>148509.37999999998</v>
      </c>
      <c r="E69" s="16">
        <v>82849.829830000032</v>
      </c>
      <c r="F69" s="1">
        <f t="shared" si="1"/>
        <v>55.787607375372552</v>
      </c>
      <c r="G69" s="23"/>
    </row>
    <row r="70" spans="1:7" ht="18.75" customHeight="1" x14ac:dyDescent="0.25">
      <c r="A70" s="17" t="s">
        <v>121</v>
      </c>
      <c r="B70" s="3" t="s">
        <v>122</v>
      </c>
      <c r="C70" s="18" t="s">
        <v>8</v>
      </c>
      <c r="D70" s="19">
        <v>86043.3</v>
      </c>
      <c r="E70" s="19">
        <v>52720.844850000009</v>
      </c>
      <c r="F70" s="1">
        <f t="shared" si="1"/>
        <v>61.272457994986254</v>
      </c>
      <c r="G70" s="20"/>
    </row>
    <row r="71" spans="1:7" ht="18.75" customHeight="1" x14ac:dyDescent="0.25">
      <c r="A71" s="17"/>
      <c r="B71" s="3" t="s">
        <v>29</v>
      </c>
      <c r="C71" s="18" t="s">
        <v>30</v>
      </c>
      <c r="D71" s="19">
        <v>286811</v>
      </c>
      <c r="E71" s="19">
        <v>398494.67006802728</v>
      </c>
      <c r="F71" s="1">
        <f t="shared" si="1"/>
        <v>138.93981404758787</v>
      </c>
      <c r="G71" s="20"/>
    </row>
    <row r="72" spans="1:7" ht="18.75" customHeight="1" x14ac:dyDescent="0.25">
      <c r="A72" s="17"/>
      <c r="B72" s="3" t="s">
        <v>123</v>
      </c>
      <c r="C72" s="18" t="s">
        <v>32</v>
      </c>
      <c r="D72" s="19">
        <v>25</v>
      </c>
      <c r="E72" s="19">
        <v>22.05</v>
      </c>
      <c r="F72" s="1">
        <f t="shared" si="1"/>
        <v>88.2</v>
      </c>
      <c r="G72" s="20"/>
    </row>
    <row r="73" spans="1:7" ht="18.75" customHeight="1" x14ac:dyDescent="0.25">
      <c r="A73" s="17" t="s">
        <v>124</v>
      </c>
      <c r="B73" s="3" t="s">
        <v>34</v>
      </c>
      <c r="C73" s="18" t="s">
        <v>8</v>
      </c>
      <c r="D73" s="19">
        <v>8518.2900000000009</v>
      </c>
      <c r="E73" s="19">
        <v>5470.9575800000002</v>
      </c>
      <c r="F73" s="1">
        <f t="shared" si="1"/>
        <v>64.226007567246484</v>
      </c>
      <c r="G73" s="20" t="s">
        <v>63</v>
      </c>
    </row>
    <row r="74" spans="1:7" ht="18.75" customHeight="1" x14ac:dyDescent="0.25">
      <c r="A74" s="17"/>
      <c r="B74" s="3" t="s">
        <v>192</v>
      </c>
      <c r="C74" s="18" t="s">
        <v>8</v>
      </c>
      <c r="D74" s="19">
        <v>2151.08</v>
      </c>
      <c r="E74" s="19">
        <v>1504.2868999999998</v>
      </c>
      <c r="F74" s="1">
        <f t="shared" si="1"/>
        <v>69.931704074232471</v>
      </c>
      <c r="G74" s="26" t="s">
        <v>37</v>
      </c>
    </row>
    <row r="75" spans="1:7" ht="18.75" customHeight="1" x14ac:dyDescent="0.25">
      <c r="A75" s="17" t="s">
        <v>125</v>
      </c>
      <c r="B75" s="3" t="s">
        <v>126</v>
      </c>
      <c r="C75" s="18" t="s">
        <v>8</v>
      </c>
      <c r="D75" s="19">
        <v>19602.02</v>
      </c>
      <c r="E75" s="19">
        <v>7110.3553400000001</v>
      </c>
      <c r="F75" s="1">
        <f t="shared" si="1"/>
        <v>36.273584763202976</v>
      </c>
      <c r="G75" s="20"/>
    </row>
    <row r="76" spans="1:7" ht="18.75" customHeight="1" x14ac:dyDescent="0.25">
      <c r="A76" s="17" t="s">
        <v>127</v>
      </c>
      <c r="B76" s="3" t="s">
        <v>128</v>
      </c>
      <c r="C76" s="18" t="s">
        <v>8</v>
      </c>
      <c r="D76" s="19">
        <v>416.19</v>
      </c>
      <c r="E76" s="19">
        <v>296.49925000000002</v>
      </c>
      <c r="F76" s="1">
        <f t="shared" si="1"/>
        <v>71.24132007016027</v>
      </c>
      <c r="G76" s="20"/>
    </row>
    <row r="77" spans="1:7" ht="18.75" customHeight="1" x14ac:dyDescent="0.25">
      <c r="A77" s="17" t="s">
        <v>129</v>
      </c>
      <c r="B77" s="3" t="s">
        <v>130</v>
      </c>
      <c r="C77" s="18" t="s">
        <v>8</v>
      </c>
      <c r="D77" s="19">
        <v>10794.14</v>
      </c>
      <c r="E77" s="19">
        <v>4.3052999999999999</v>
      </c>
      <c r="F77" s="1">
        <f t="shared" si="1"/>
        <v>3.9885530482280204E-2</v>
      </c>
      <c r="G77" s="20"/>
    </row>
    <row r="78" spans="1:7" s="6" customFormat="1" ht="18.75" customHeight="1" x14ac:dyDescent="0.25">
      <c r="A78" s="13" t="s">
        <v>131</v>
      </c>
      <c r="B78" s="14" t="s">
        <v>132</v>
      </c>
      <c r="C78" s="15" t="s">
        <v>8</v>
      </c>
      <c r="D78" s="16">
        <f>D79+D80+D81+D82+D84+D85+D86+D87</f>
        <v>20984.36</v>
      </c>
      <c r="E78" s="16">
        <v>15742.580610000001</v>
      </c>
      <c r="F78" s="1">
        <f t="shared" si="1"/>
        <v>75.020542013194586</v>
      </c>
      <c r="G78" s="23"/>
    </row>
    <row r="79" spans="1:7" ht="18.75" customHeight="1" x14ac:dyDescent="0.25">
      <c r="A79" s="17" t="s">
        <v>133</v>
      </c>
      <c r="B79" s="3" t="s">
        <v>134</v>
      </c>
      <c r="C79" s="18" t="s">
        <v>8</v>
      </c>
      <c r="D79" s="19">
        <v>2329.71</v>
      </c>
      <c r="E79" s="19">
        <v>926.43277</v>
      </c>
      <c r="F79" s="1">
        <f t="shared" si="1"/>
        <v>39.76601250799456</v>
      </c>
      <c r="G79" s="20"/>
    </row>
    <row r="80" spans="1:7" ht="18.75" customHeight="1" x14ac:dyDescent="0.25">
      <c r="A80" s="17" t="s">
        <v>135</v>
      </c>
      <c r="B80" s="3" t="s">
        <v>136</v>
      </c>
      <c r="C80" s="18" t="s">
        <v>8</v>
      </c>
      <c r="D80" s="19">
        <v>1246.3800000000001</v>
      </c>
      <c r="E80" s="19">
        <v>323.22757000000001</v>
      </c>
      <c r="F80" s="1">
        <f t="shared" si="1"/>
        <v>25.933308461303934</v>
      </c>
      <c r="G80" s="20"/>
    </row>
    <row r="81" spans="1:7" ht="18.75" customHeight="1" x14ac:dyDescent="0.25">
      <c r="A81" s="17" t="s">
        <v>137</v>
      </c>
      <c r="B81" s="3" t="s">
        <v>138</v>
      </c>
      <c r="C81" s="18" t="s">
        <v>8</v>
      </c>
      <c r="D81" s="19">
        <v>1475.65</v>
      </c>
      <c r="E81" s="19">
        <v>189.63821999999999</v>
      </c>
      <c r="F81" s="1">
        <f t="shared" si="1"/>
        <v>12.85116524921221</v>
      </c>
      <c r="G81" s="20"/>
    </row>
    <row r="82" spans="1:7" ht="18.75" customHeight="1" x14ac:dyDescent="0.25">
      <c r="A82" s="17" t="s">
        <v>139</v>
      </c>
      <c r="B82" s="3" t="s">
        <v>140</v>
      </c>
      <c r="C82" s="18" t="s">
        <v>8</v>
      </c>
      <c r="D82" s="19">
        <v>4544.57</v>
      </c>
      <c r="E82" s="19">
        <v>1774.4088499999998</v>
      </c>
      <c r="F82" s="1">
        <f t="shared" si="1"/>
        <v>39.044592777754552</v>
      </c>
      <c r="G82" s="20"/>
    </row>
    <row r="83" spans="1:7" ht="18.75" customHeight="1" x14ac:dyDescent="0.25">
      <c r="A83" s="17"/>
      <c r="B83" s="27" t="s">
        <v>141</v>
      </c>
      <c r="C83" s="18" t="s">
        <v>8</v>
      </c>
      <c r="D83" s="19">
        <v>2529.9299999999998</v>
      </c>
      <c r="E83" s="19">
        <v>1569.8164099999999</v>
      </c>
      <c r="F83" s="1">
        <f t="shared" si="1"/>
        <v>62.049796239421639</v>
      </c>
      <c r="G83" s="20"/>
    </row>
    <row r="84" spans="1:7" ht="18.75" customHeight="1" x14ac:dyDescent="0.25">
      <c r="A84" s="17" t="s">
        <v>142</v>
      </c>
      <c r="B84" s="3" t="s">
        <v>104</v>
      </c>
      <c r="C84" s="18" t="s">
        <v>8</v>
      </c>
      <c r="D84" s="19">
        <v>408.73</v>
      </c>
      <c r="E84" s="19">
        <v>934.25637999999992</v>
      </c>
      <c r="F84" s="1">
        <f t="shared" si="1"/>
        <v>228.57543610696544</v>
      </c>
      <c r="G84" s="20"/>
    </row>
    <row r="85" spans="1:7" ht="18.75" customHeight="1" x14ac:dyDescent="0.25">
      <c r="A85" s="17" t="s">
        <v>143</v>
      </c>
      <c r="B85" s="3" t="s">
        <v>144</v>
      </c>
      <c r="C85" s="18" t="s">
        <v>8</v>
      </c>
      <c r="D85" s="19">
        <v>354.45</v>
      </c>
      <c r="E85" s="19">
        <v>823.63111000000015</v>
      </c>
      <c r="F85" s="1">
        <f t="shared" si="1"/>
        <v>232.36877133587254</v>
      </c>
      <c r="G85" s="20"/>
    </row>
    <row r="86" spans="1:7" ht="18.75" customHeight="1" x14ac:dyDescent="0.25">
      <c r="A86" s="17" t="s">
        <v>145</v>
      </c>
      <c r="B86" s="3" t="s">
        <v>146</v>
      </c>
      <c r="C86" s="18" t="s">
        <v>8</v>
      </c>
      <c r="D86" s="19">
        <v>116.93</v>
      </c>
      <c r="E86" s="19">
        <v>138.08198999999999</v>
      </c>
      <c r="F86" s="1">
        <f t="shared" si="1"/>
        <v>118.08944667749934</v>
      </c>
      <c r="G86" s="20"/>
    </row>
    <row r="87" spans="1:7" s="6" customFormat="1" ht="18.75" customHeight="1" x14ac:dyDescent="0.25">
      <c r="A87" s="13" t="s">
        <v>147</v>
      </c>
      <c r="B87" s="14" t="s">
        <v>67</v>
      </c>
      <c r="C87" s="15" t="s">
        <v>8</v>
      </c>
      <c r="D87" s="16">
        <v>10507.939999999999</v>
      </c>
      <c r="E87" s="16">
        <v>10632.90372</v>
      </c>
      <c r="F87" s="1">
        <v>101.18923138122223</v>
      </c>
      <c r="G87" s="23"/>
    </row>
    <row r="88" spans="1:7" s="6" customFormat="1" ht="18.75" customHeight="1" x14ac:dyDescent="0.25">
      <c r="A88" s="13" t="s">
        <v>148</v>
      </c>
      <c r="B88" s="14" t="s">
        <v>149</v>
      </c>
      <c r="C88" s="15" t="s">
        <v>8</v>
      </c>
      <c r="D88" s="16">
        <f>D89+D92+D94+D95+D96+D93</f>
        <v>218734.44999999998</v>
      </c>
      <c r="E88" s="16">
        <v>94905.721480000007</v>
      </c>
      <c r="F88" s="1">
        <f t="shared" ref="F88:F124" si="2">E88/D88*100</f>
        <v>43.388556983136404</v>
      </c>
      <c r="G88" s="23"/>
    </row>
    <row r="89" spans="1:7" ht="18.75" customHeight="1" x14ac:dyDescent="0.25">
      <c r="A89" s="17" t="s">
        <v>150</v>
      </c>
      <c r="B89" s="3" t="s">
        <v>151</v>
      </c>
      <c r="C89" s="18" t="s">
        <v>8</v>
      </c>
      <c r="D89" s="19">
        <v>175528.33</v>
      </c>
      <c r="E89" s="19">
        <v>72723.052080000009</v>
      </c>
      <c r="F89" s="1">
        <f t="shared" si="2"/>
        <v>41.430948542608483</v>
      </c>
      <c r="G89" s="20"/>
    </row>
    <row r="90" spans="1:7" ht="18.75" customHeight="1" x14ac:dyDescent="0.25">
      <c r="A90" s="17"/>
      <c r="B90" s="3" t="s">
        <v>29</v>
      </c>
      <c r="C90" s="18" t="s">
        <v>30</v>
      </c>
      <c r="D90" s="19">
        <v>286811</v>
      </c>
      <c r="E90" s="19">
        <v>271577.6087833296</v>
      </c>
      <c r="F90" s="1">
        <f t="shared" si="2"/>
        <v>94.688700497306456</v>
      </c>
      <c r="G90" s="20"/>
    </row>
    <row r="91" spans="1:7" ht="18.75" customHeight="1" x14ac:dyDescent="0.25">
      <c r="A91" s="17"/>
      <c r="B91" s="3" t="s">
        <v>152</v>
      </c>
      <c r="C91" s="18" t="s">
        <v>32</v>
      </c>
      <c r="D91" s="19">
        <v>51</v>
      </c>
      <c r="E91" s="19">
        <v>44.63</v>
      </c>
      <c r="F91" s="1">
        <f t="shared" si="2"/>
        <v>87.509803921568633</v>
      </c>
      <c r="G91" s="20"/>
    </row>
    <row r="92" spans="1:7" ht="18.75" customHeight="1" x14ac:dyDescent="0.25">
      <c r="A92" s="17" t="s">
        <v>153</v>
      </c>
      <c r="B92" s="3" t="s">
        <v>34</v>
      </c>
      <c r="C92" s="18" t="s">
        <v>8</v>
      </c>
      <c r="D92" s="19">
        <v>15675.54</v>
      </c>
      <c r="E92" s="19">
        <v>7399.9065099999998</v>
      </c>
      <c r="F92" s="1">
        <f t="shared" si="2"/>
        <v>47.206708732203161</v>
      </c>
      <c r="G92" s="20" t="s">
        <v>63</v>
      </c>
    </row>
    <row r="93" spans="1:7" ht="24" customHeight="1" x14ac:dyDescent="0.25">
      <c r="A93" s="17"/>
      <c r="B93" s="3" t="s">
        <v>192</v>
      </c>
      <c r="C93" s="18" t="s">
        <v>8</v>
      </c>
      <c r="D93" s="19">
        <v>4388.21</v>
      </c>
      <c r="E93" s="19">
        <v>2104.9635099999996</v>
      </c>
      <c r="F93" s="1">
        <f t="shared" si="2"/>
        <v>47.968613853940433</v>
      </c>
      <c r="G93" s="26" t="s">
        <v>37</v>
      </c>
    </row>
    <row r="94" spans="1:7" ht="18.75" customHeight="1" x14ac:dyDescent="0.25">
      <c r="A94" s="17" t="s">
        <v>154</v>
      </c>
      <c r="B94" s="3" t="s">
        <v>130</v>
      </c>
      <c r="C94" s="18" t="s">
        <v>8</v>
      </c>
      <c r="D94" s="19">
        <v>874.72</v>
      </c>
      <c r="E94" s="19">
        <v>721.75919999999996</v>
      </c>
      <c r="F94" s="1">
        <f t="shared" si="2"/>
        <v>82.513169928662876</v>
      </c>
      <c r="G94" s="20"/>
    </row>
    <row r="95" spans="1:7" ht="18.75" customHeight="1" x14ac:dyDescent="0.25">
      <c r="A95" s="17" t="s">
        <v>155</v>
      </c>
      <c r="B95" s="3" t="s">
        <v>156</v>
      </c>
      <c r="C95" s="18" t="s">
        <v>8</v>
      </c>
      <c r="D95" s="19">
        <v>174.07</v>
      </c>
      <c r="E95" s="19">
        <v>70.194130000000001</v>
      </c>
      <c r="F95" s="1">
        <f t="shared" si="2"/>
        <v>40.325231228815994</v>
      </c>
      <c r="G95" s="20"/>
    </row>
    <row r="96" spans="1:7" ht="18.75" customHeight="1" x14ac:dyDescent="0.25">
      <c r="A96" s="17" t="s">
        <v>157</v>
      </c>
      <c r="B96" s="3" t="s">
        <v>132</v>
      </c>
      <c r="C96" s="18" t="s">
        <v>8</v>
      </c>
      <c r="D96" s="16">
        <f>D97+D98+D99+D100+D102</f>
        <v>22093.58</v>
      </c>
      <c r="E96" s="16">
        <v>11885.84605</v>
      </c>
      <c r="F96" s="1">
        <f t="shared" si="2"/>
        <v>53.797736944397421</v>
      </c>
      <c r="G96" s="20"/>
    </row>
    <row r="97" spans="1:7" ht="18.75" customHeight="1" x14ac:dyDescent="0.25">
      <c r="A97" s="17" t="s">
        <v>158</v>
      </c>
      <c r="B97" s="3" t="s">
        <v>159</v>
      </c>
      <c r="C97" s="18" t="s">
        <v>8</v>
      </c>
      <c r="D97" s="19">
        <v>399.78</v>
      </c>
      <c r="E97" s="19">
        <v>847.81441000000007</v>
      </c>
      <c r="F97" s="1">
        <f t="shared" si="2"/>
        <v>212.07024113262295</v>
      </c>
      <c r="G97" s="20"/>
    </row>
    <row r="98" spans="1:7" ht="18.75" customHeight="1" x14ac:dyDescent="0.25">
      <c r="A98" s="17" t="s">
        <v>160</v>
      </c>
      <c r="B98" s="3" t="s">
        <v>134</v>
      </c>
      <c r="C98" s="18" t="s">
        <v>8</v>
      </c>
      <c r="D98" s="19">
        <v>1554.94</v>
      </c>
      <c r="E98" s="19">
        <v>323.80409999999995</v>
      </c>
      <c r="F98" s="1">
        <f t="shared" si="2"/>
        <v>20.824218297812131</v>
      </c>
      <c r="G98" s="20"/>
    </row>
    <row r="99" spans="1:7" ht="18.75" customHeight="1" x14ac:dyDescent="0.25">
      <c r="A99" s="17" t="s">
        <v>161</v>
      </c>
      <c r="B99" s="3" t="s">
        <v>136</v>
      </c>
      <c r="C99" s="18" t="s">
        <v>8</v>
      </c>
      <c r="D99" s="19">
        <v>1193.3699999999999</v>
      </c>
      <c r="E99" s="19">
        <v>795.65767000000005</v>
      </c>
      <c r="F99" s="1">
        <f t="shared" si="2"/>
        <v>66.673175125903967</v>
      </c>
      <c r="G99" s="20"/>
    </row>
    <row r="100" spans="1:7" ht="18.75" customHeight="1" x14ac:dyDescent="0.25">
      <c r="A100" s="17" t="s">
        <v>162</v>
      </c>
      <c r="B100" s="3" t="s">
        <v>140</v>
      </c>
      <c r="C100" s="18" t="s">
        <v>8</v>
      </c>
      <c r="D100" s="19">
        <v>6186.8</v>
      </c>
      <c r="E100" s="19">
        <v>2501.4167800000005</v>
      </c>
      <c r="F100" s="1">
        <f t="shared" si="2"/>
        <v>40.431511928622236</v>
      </c>
      <c r="G100" s="20"/>
    </row>
    <row r="101" spans="1:7" ht="18.75" customHeight="1" x14ac:dyDescent="0.25">
      <c r="A101" s="17"/>
      <c r="B101" s="27" t="s">
        <v>141</v>
      </c>
      <c r="C101" s="29" t="s">
        <v>8</v>
      </c>
      <c r="D101" s="19">
        <v>5500.19</v>
      </c>
      <c r="E101" s="19">
        <v>2079.2372799999998</v>
      </c>
      <c r="F101" s="1">
        <f t="shared" si="2"/>
        <v>37.803008259714666</v>
      </c>
      <c r="G101" s="30"/>
    </row>
    <row r="102" spans="1:7" s="6" customFormat="1" ht="18.75" customHeight="1" x14ac:dyDescent="0.25">
      <c r="A102" s="13" t="s">
        <v>163</v>
      </c>
      <c r="B102" s="14" t="s">
        <v>67</v>
      </c>
      <c r="C102" s="15" t="s">
        <v>8</v>
      </c>
      <c r="D102" s="16">
        <v>12758.69</v>
      </c>
      <c r="E102" s="16">
        <v>7417.1530899999998</v>
      </c>
      <c r="F102" s="1">
        <v>58.134127328119099</v>
      </c>
      <c r="G102" s="23"/>
    </row>
    <row r="103" spans="1:7" ht="18.75" customHeight="1" x14ac:dyDescent="0.25">
      <c r="A103" s="17" t="s">
        <v>164</v>
      </c>
      <c r="B103" s="3" t="s">
        <v>165</v>
      </c>
      <c r="C103" s="18" t="s">
        <v>8</v>
      </c>
      <c r="D103" s="16">
        <f>D104+D105</f>
        <v>117688.1</v>
      </c>
      <c r="E103" s="16">
        <v>0</v>
      </c>
      <c r="F103" s="1">
        <f t="shared" si="2"/>
        <v>0</v>
      </c>
      <c r="G103" s="20"/>
    </row>
    <row r="104" spans="1:7" ht="18.75" customHeight="1" x14ac:dyDescent="0.25">
      <c r="A104" s="17"/>
      <c r="B104" s="3" t="s">
        <v>166</v>
      </c>
      <c r="C104" s="18" t="s">
        <v>8</v>
      </c>
      <c r="D104" s="19">
        <v>117341.1</v>
      </c>
      <c r="E104" s="19">
        <v>0</v>
      </c>
      <c r="F104" s="1">
        <f t="shared" si="2"/>
        <v>0</v>
      </c>
      <c r="G104" s="20"/>
    </row>
    <row r="105" spans="1:7" ht="18.75" customHeight="1" x14ac:dyDescent="0.25">
      <c r="A105" s="17"/>
      <c r="B105" s="3" t="s">
        <v>167</v>
      </c>
      <c r="C105" s="18" t="s">
        <v>8</v>
      </c>
      <c r="D105" s="19">
        <v>347</v>
      </c>
      <c r="E105" s="19">
        <v>0</v>
      </c>
      <c r="F105" s="1">
        <f t="shared" si="2"/>
        <v>0</v>
      </c>
      <c r="G105" s="20"/>
    </row>
    <row r="106" spans="1:7" ht="18.75" customHeight="1" x14ac:dyDescent="0.25">
      <c r="A106" s="17" t="s">
        <v>168</v>
      </c>
      <c r="B106" s="3" t="s">
        <v>169</v>
      </c>
      <c r="C106" s="18" t="s">
        <v>8</v>
      </c>
      <c r="D106" s="19">
        <v>0</v>
      </c>
      <c r="E106" s="19"/>
      <c r="F106" s="1"/>
      <c r="G106" s="20"/>
    </row>
    <row r="107" spans="1:7" ht="18.75" customHeight="1" x14ac:dyDescent="0.25">
      <c r="A107" s="13" t="s">
        <v>170</v>
      </c>
      <c r="B107" s="14" t="s">
        <v>171</v>
      </c>
      <c r="C107" s="18" t="s">
        <v>8</v>
      </c>
      <c r="D107" s="16">
        <f>D7+D68</f>
        <v>3419092.7699999996</v>
      </c>
      <c r="E107" s="16">
        <v>1916589.40123</v>
      </c>
      <c r="F107" s="1">
        <f t="shared" si="2"/>
        <v>56.055495716485062</v>
      </c>
      <c r="G107" s="20"/>
    </row>
    <row r="108" spans="1:7" ht="18.75" customHeight="1" x14ac:dyDescent="0.25">
      <c r="A108" s="13" t="s">
        <v>172</v>
      </c>
      <c r="B108" s="14" t="s">
        <v>173</v>
      </c>
      <c r="C108" s="18" t="s">
        <v>8</v>
      </c>
      <c r="D108" s="31">
        <v>0</v>
      </c>
      <c r="E108" s="31">
        <f>E112-E107-E110</f>
        <v>-23037.7188939997</v>
      </c>
      <c r="F108" s="1"/>
      <c r="G108" s="20"/>
    </row>
    <row r="109" spans="1:7" ht="18.75" customHeight="1" x14ac:dyDescent="0.25">
      <c r="A109" s="13" t="s">
        <v>193</v>
      </c>
      <c r="B109" s="14" t="s">
        <v>174</v>
      </c>
      <c r="C109" s="18" t="s">
        <v>8</v>
      </c>
      <c r="D109" s="19">
        <v>152672.15</v>
      </c>
      <c r="E109" s="19">
        <v>0</v>
      </c>
      <c r="F109" s="1">
        <f t="shared" si="2"/>
        <v>0</v>
      </c>
      <c r="G109" s="20"/>
    </row>
    <row r="110" spans="1:7" ht="26.25" customHeight="1" x14ac:dyDescent="0.25">
      <c r="A110" s="13" t="s">
        <v>175</v>
      </c>
      <c r="B110" s="32" t="s">
        <v>176</v>
      </c>
      <c r="C110" s="18" t="s">
        <v>8</v>
      </c>
      <c r="D110" s="19">
        <v>173524</v>
      </c>
      <c r="E110" s="19">
        <f>D110/12*6</f>
        <v>86762</v>
      </c>
      <c r="F110" s="1">
        <f t="shared" si="2"/>
        <v>50</v>
      </c>
      <c r="G110" s="20"/>
    </row>
    <row r="111" spans="1:7" ht="29.25" customHeight="1" x14ac:dyDescent="0.25">
      <c r="A111" s="13" t="s">
        <v>177</v>
      </c>
      <c r="B111" s="14" t="s">
        <v>178</v>
      </c>
      <c r="C111" s="18" t="s">
        <v>8</v>
      </c>
      <c r="D111" s="19">
        <v>7936062.5300000003</v>
      </c>
      <c r="E111" s="19">
        <v>7936062.5300000003</v>
      </c>
      <c r="F111" s="1">
        <f t="shared" si="2"/>
        <v>100</v>
      </c>
      <c r="G111" s="20"/>
    </row>
    <row r="112" spans="1:7" ht="18.75" customHeight="1" x14ac:dyDescent="0.25">
      <c r="A112" s="13" t="s">
        <v>179</v>
      </c>
      <c r="B112" s="14" t="s">
        <v>180</v>
      </c>
      <c r="C112" s="15" t="s">
        <v>8</v>
      </c>
      <c r="D112" s="33">
        <f>D107+D109+D110</f>
        <v>3745288.9199999995</v>
      </c>
      <c r="E112" s="16">
        <v>1980313.6823360003</v>
      </c>
      <c r="F112" s="1">
        <f t="shared" si="2"/>
        <v>52.874790827512463</v>
      </c>
      <c r="G112" s="20" t="s">
        <v>201</v>
      </c>
    </row>
    <row r="113" spans="1:7" ht="18.75" customHeight="1" x14ac:dyDescent="0.25">
      <c r="A113" s="13"/>
      <c r="B113" s="3" t="s">
        <v>181</v>
      </c>
      <c r="C113" s="15"/>
      <c r="D113" s="33">
        <v>883374</v>
      </c>
      <c r="E113" s="33">
        <v>424880.40033999999</v>
      </c>
      <c r="F113" s="1">
        <f t="shared" si="2"/>
        <v>48.097453665152017</v>
      </c>
      <c r="G113" s="20"/>
    </row>
    <row r="114" spans="1:7" ht="18.75" customHeight="1" x14ac:dyDescent="0.25">
      <c r="A114" s="13"/>
      <c r="B114" s="3" t="s">
        <v>182</v>
      </c>
      <c r="C114" s="15"/>
      <c r="D114" s="33">
        <v>560117</v>
      </c>
      <c r="E114" s="33">
        <v>251585.97633</v>
      </c>
      <c r="F114" s="1">
        <f t="shared" si="2"/>
        <v>44.916682823410106</v>
      </c>
      <c r="G114" s="20"/>
    </row>
    <row r="115" spans="1:7" ht="18.75" customHeight="1" x14ac:dyDescent="0.25">
      <c r="A115" s="13"/>
      <c r="B115" s="3" t="s">
        <v>183</v>
      </c>
      <c r="C115" s="15"/>
      <c r="D115" s="33">
        <v>1647329</v>
      </c>
      <c r="E115" s="33">
        <v>938964.85825000005</v>
      </c>
      <c r="F115" s="1">
        <f t="shared" si="2"/>
        <v>56.999230769931209</v>
      </c>
      <c r="G115" s="20"/>
    </row>
    <row r="116" spans="1:7" ht="18.75" customHeight="1" x14ac:dyDescent="0.25">
      <c r="A116" s="13"/>
      <c r="B116" s="3" t="s">
        <v>184</v>
      </c>
      <c r="C116" s="15"/>
      <c r="D116" s="33">
        <v>654504</v>
      </c>
      <c r="E116" s="33">
        <v>364882.44741600001</v>
      </c>
      <c r="F116" s="1">
        <f t="shared" si="2"/>
        <v>55.749460265483485</v>
      </c>
      <c r="G116" s="20"/>
    </row>
    <row r="117" spans="1:7" ht="18.75" customHeight="1" x14ac:dyDescent="0.25">
      <c r="A117" s="13" t="s">
        <v>185</v>
      </c>
      <c r="B117" s="14" t="s">
        <v>186</v>
      </c>
      <c r="C117" s="15" t="s">
        <v>187</v>
      </c>
      <c r="D117" s="16">
        <f>SUM(D118:D121)</f>
        <v>16558.506600000001</v>
      </c>
      <c r="E117" s="16">
        <v>8367.0598899999986</v>
      </c>
      <c r="F117" s="1">
        <f t="shared" si="2"/>
        <v>50.530280852743068</v>
      </c>
      <c r="G117" s="20"/>
    </row>
    <row r="118" spans="1:7" ht="18.75" customHeight="1" x14ac:dyDescent="0.25">
      <c r="A118" s="13"/>
      <c r="B118" s="3" t="s">
        <v>181</v>
      </c>
      <c r="C118" s="15"/>
      <c r="D118" s="16">
        <v>8546</v>
      </c>
      <c r="E118" s="16">
        <v>4169.7231859999993</v>
      </c>
      <c r="F118" s="1">
        <f t="shared" si="2"/>
        <v>48.791518675403687</v>
      </c>
      <c r="G118" s="20"/>
    </row>
    <row r="119" spans="1:7" ht="18.75" customHeight="1" x14ac:dyDescent="0.25">
      <c r="A119" s="13"/>
      <c r="B119" s="3" t="s">
        <v>182</v>
      </c>
      <c r="C119" s="15"/>
      <c r="D119" s="16">
        <v>3923.6978640493871</v>
      </c>
      <c r="E119" s="16">
        <v>1787.721</v>
      </c>
      <c r="F119" s="1">
        <f t="shared" si="2"/>
        <v>45.562147289164926</v>
      </c>
      <c r="G119" s="20"/>
    </row>
    <row r="120" spans="1:7" ht="18.75" customHeight="1" x14ac:dyDescent="0.25">
      <c r="A120" s="13"/>
      <c r="B120" s="3" t="s">
        <v>183</v>
      </c>
      <c r="C120" s="15"/>
      <c r="D120" s="16">
        <v>3659.1868735665767</v>
      </c>
      <c r="E120" s="16">
        <v>2170.7949899999999</v>
      </c>
      <c r="F120" s="1">
        <f t="shared" si="2"/>
        <v>59.324518397283867</v>
      </c>
      <c r="G120" s="20"/>
    </row>
    <row r="121" spans="1:7" ht="18.75" customHeight="1" x14ac:dyDescent="0.25">
      <c r="A121" s="13"/>
      <c r="B121" s="3" t="s">
        <v>184</v>
      </c>
      <c r="C121" s="15"/>
      <c r="D121" s="16">
        <v>429.6218623840366</v>
      </c>
      <c r="E121" s="16">
        <v>238.82071400000001</v>
      </c>
      <c r="F121" s="1">
        <f t="shared" si="2"/>
        <v>55.588584965101127</v>
      </c>
      <c r="G121" s="21"/>
    </row>
    <row r="122" spans="1:7" ht="18.75" customHeight="1" x14ac:dyDescent="0.25">
      <c r="A122" s="13" t="s">
        <v>188</v>
      </c>
      <c r="B122" s="34" t="s">
        <v>189</v>
      </c>
      <c r="C122" s="15" t="s">
        <v>4</v>
      </c>
      <c r="D122" s="16">
        <v>14.9</v>
      </c>
      <c r="E122" s="16">
        <v>14.383235017975654</v>
      </c>
      <c r="F122" s="1">
        <f t="shared" si="2"/>
        <v>96.531778644131904</v>
      </c>
      <c r="G122" s="20"/>
    </row>
    <row r="123" spans="1:7" ht="18.75" customHeight="1" x14ac:dyDescent="0.25">
      <c r="A123" s="17"/>
      <c r="B123" s="42"/>
      <c r="C123" s="18" t="s">
        <v>187</v>
      </c>
      <c r="D123" s="35">
        <v>2897.82</v>
      </c>
      <c r="E123" s="35">
        <v>1388.8855148060006</v>
      </c>
      <c r="F123" s="1">
        <f t="shared" si="2"/>
        <v>47.928633069203762</v>
      </c>
      <c r="G123" s="20"/>
    </row>
    <row r="124" spans="1:7" ht="18.75" customHeight="1" x14ac:dyDescent="0.25">
      <c r="A124" s="13"/>
      <c r="B124" s="14" t="s">
        <v>190</v>
      </c>
      <c r="C124" s="15" t="s">
        <v>191</v>
      </c>
      <c r="D124" s="16">
        <f>D112/D117</f>
        <v>226.18518749752465</v>
      </c>
      <c r="E124" s="16">
        <v>236.67975470126586</v>
      </c>
      <c r="F124" s="1">
        <f t="shared" si="2"/>
        <v>104.63981188151681</v>
      </c>
      <c r="G124" s="20"/>
    </row>
    <row r="125" spans="1:7" ht="18.75" customHeight="1" x14ac:dyDescent="0.25">
      <c r="A125" s="20"/>
      <c r="B125" s="3" t="s">
        <v>181</v>
      </c>
      <c r="C125" s="20"/>
      <c r="D125" s="19">
        <v>103.37</v>
      </c>
      <c r="E125" s="19">
        <v>101.89654837677277</v>
      </c>
      <c r="F125" s="1">
        <f t="shared" ref="F125:F128" si="3">E125/D125*100</f>
        <v>98.574584866762862</v>
      </c>
      <c r="G125" s="20"/>
    </row>
    <row r="126" spans="1:7" ht="18.75" customHeight="1" x14ac:dyDescent="0.25">
      <c r="A126" s="20"/>
      <c r="B126" s="3" t="s">
        <v>182</v>
      </c>
      <c r="C126" s="20"/>
      <c r="D126" s="19">
        <v>142.75</v>
      </c>
      <c r="E126" s="19">
        <v>140.72999999999999</v>
      </c>
      <c r="F126" s="1">
        <f t="shared" si="3"/>
        <v>98.584938704028019</v>
      </c>
      <c r="G126" s="20"/>
    </row>
    <row r="127" spans="1:7" ht="18.75" customHeight="1" x14ac:dyDescent="0.25">
      <c r="A127" s="20"/>
      <c r="B127" s="3" t="s">
        <v>183</v>
      </c>
      <c r="C127" s="20"/>
      <c r="D127" s="19">
        <v>450.19</v>
      </c>
      <c r="E127" s="19">
        <v>432.54423498093666</v>
      </c>
      <c r="F127" s="1">
        <f t="shared" si="3"/>
        <v>96.08037383792103</v>
      </c>
      <c r="G127" s="20"/>
    </row>
    <row r="128" spans="1:7" ht="18.75" customHeight="1" x14ac:dyDescent="0.25">
      <c r="A128" s="20"/>
      <c r="B128" s="3" t="s">
        <v>184</v>
      </c>
      <c r="C128" s="20"/>
      <c r="D128" s="19">
        <v>1523.45</v>
      </c>
      <c r="E128" s="19">
        <v>1527.8509192297281</v>
      </c>
      <c r="F128" s="1">
        <f t="shared" si="3"/>
        <v>100.28887848171767</v>
      </c>
      <c r="G128" s="20"/>
    </row>
    <row r="129" spans="2:6" s="39" customFormat="1" ht="18.75" customHeight="1" x14ac:dyDescent="0.25">
      <c r="B129" s="37" t="s">
        <v>194</v>
      </c>
      <c r="F129" s="40"/>
    </row>
    <row r="130" spans="2:6" ht="18.75" customHeight="1" x14ac:dyDescent="0.25"/>
    <row r="131" spans="2:6" ht="18.75" customHeight="1" x14ac:dyDescent="0.25"/>
  </sheetData>
  <mergeCells count="11">
    <mergeCell ref="D5:D6"/>
    <mergeCell ref="B122:B123"/>
    <mergeCell ref="G18:G19"/>
    <mergeCell ref="E5:E6"/>
    <mergeCell ref="F5:F6"/>
    <mergeCell ref="G5:G6"/>
    <mergeCell ref="A1:C2"/>
    <mergeCell ref="A3:C3"/>
    <mergeCell ref="A5:A6"/>
    <mergeCell ref="B5:B6"/>
    <mergeCell ref="C5:C6"/>
  </mergeCells>
  <pageMargins left="0.9055118110236221" right="0.43307086614173229" top="0.82677165354330717" bottom="0.55118110236220474" header="0.23622047244094491" footer="0.23622047244094491"/>
  <pageSetup paperSize="9" scale="64" fitToHeight="4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вода  ТС</vt:lpstr>
      <vt:lpstr>'вода  ТС'!Область_печати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Касымова Гульнар Сагимбаевна</cp:lastModifiedBy>
  <cp:lastPrinted>2026-03-03T04:16:00Z</cp:lastPrinted>
  <dcterms:created xsi:type="dcterms:W3CDTF">2025-02-26T10:52:30Z</dcterms:created>
  <dcterms:modified xsi:type="dcterms:W3CDTF">2026-07-27T06:06:21Z</dcterms:modified>
</cp:coreProperties>
</file>